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P:\sachar-shared\בקרות\שונות\ארגון מוח\סימולטור שכר זוטר\"/>
    </mc:Choice>
  </mc:AlternateContent>
  <xr:revisionPtr revIDLastSave="0" documentId="8_{331CA4A5-5F66-4535-9F63-729E9A1B23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מחשבון וותק מקור" sheetId="4" r:id="rId1"/>
    <sheet name="עזר" sheetId="6" state="hidden" r:id="rId2"/>
    <sheet name="טבלאותשכר" sheetId="5" state="hidden" r:id="rId3"/>
  </sheets>
  <definedNames>
    <definedName name="_xlnm.Print_Area" localSheetId="2">טבלאותשכר!$A$1:$O$143</definedName>
    <definedName name="שכר_לימוד" localSheetId="0">'מחשבון וותק מקור'!$D$43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4" l="1"/>
  <c r="P3" i="4" s="1"/>
  <c r="I15" i="4" s="1"/>
  <c r="R3" i="4"/>
  <c r="P17" i="4"/>
  <c r="Q17" i="4"/>
  <c r="P18" i="4"/>
  <c r="Q18" i="4"/>
  <c r="Q16" i="4"/>
  <c r="P16" i="4"/>
  <c r="L1" i="6"/>
  <c r="Q3" i="6" s="1"/>
  <c r="S16" i="4" s="1"/>
  <c r="V8" i="4"/>
  <c r="K15" i="4" l="1"/>
  <c r="J15" i="4"/>
  <c r="I16" i="4"/>
  <c r="Z16" i="4"/>
  <c r="K14" i="4"/>
  <c r="I14" i="4"/>
  <c r="J14" i="4"/>
  <c r="K16" i="4" l="1"/>
  <c r="J16" i="4"/>
  <c r="L14" i="4"/>
  <c r="M14" i="4" s="1"/>
  <c r="L15" i="4" l="1"/>
  <c r="M15" i="4" s="1"/>
  <c r="F20" i="4" s="1"/>
  <c r="L16" i="4"/>
  <c r="M16" i="4" s="1"/>
  <c r="F22" i="4" l="1"/>
  <c r="F24" i="4"/>
</calcChain>
</file>

<file path=xl/sharedStrings.xml><?xml version="1.0" encoding="utf-8"?>
<sst xmlns="http://schemas.openxmlformats.org/spreadsheetml/2006/main" count="177" uniqueCount="96">
  <si>
    <t>האם השירות הסדיר/הלאומי היה לפני קבלת התואר הראשון?</t>
  </si>
  <si>
    <t>כן</t>
  </si>
  <si>
    <t>תאריך סיום</t>
  </si>
  <si>
    <t>מורים מן החוץ</t>
  </si>
  <si>
    <t>לא</t>
  </si>
  <si>
    <t>תאריך התחלה</t>
  </si>
  <si>
    <t>שירות סדיר/שירות לאומי</t>
  </si>
  <si>
    <t xml:space="preserve">תאריך זכאות תואר ראשון </t>
  </si>
  <si>
    <t xml:space="preserve">תאריך זכאות תואר שני </t>
  </si>
  <si>
    <t>שנים</t>
  </si>
  <si>
    <t xml:space="preserve">חודשים </t>
  </si>
  <si>
    <t>ימים</t>
  </si>
  <si>
    <t>וותק מחושב</t>
  </si>
  <si>
    <t>שנות ותק</t>
  </si>
  <si>
    <t>שכר משולב כולל ותק</t>
  </si>
  <si>
    <t>תוספת אקדמית (ניידות, ביגוד, טלפון)</t>
  </si>
  <si>
    <t>סך הכול שכר ללא תוספת שחיקה</t>
  </si>
  <si>
    <t>תוספת שחיקה</t>
  </si>
  <si>
    <t>לוחות שכר באוניברסיטאות - סגל אקדמי זוטר, עמיתי הוראה ומורים מן החוץ</t>
  </si>
  <si>
    <t>פעימה</t>
  </si>
  <si>
    <t>מדריך ד"ר</t>
  </si>
  <si>
    <t xml:space="preserve">מדריך </t>
  </si>
  <si>
    <t>אסיסטנט ב'</t>
  </si>
  <si>
    <t>אסיסטנט א'</t>
  </si>
  <si>
    <t>עודכנו שקלית - מדריך ד"ר, מדריך, אסיסטנט א', אסיסטנט ב', עוזרי הוראה 22 ש"ש, עוזרי הוראה 32 ש"ש, עמית הוראה 1, עמית הוראה א', עמית הוראה ב'</t>
  </si>
  <si>
    <t>עודכנו אחוזית - מורה מן החוץ 1, מורה מן החוץ א', מורה מן החוץ ב'</t>
  </si>
  <si>
    <t>עוזרי הוראה</t>
  </si>
  <si>
    <t>על-פי משרה מלאה של 22 ש"ש</t>
  </si>
  <si>
    <t>על-פי משרה מלאה של 32 ש"ש</t>
  </si>
  <si>
    <t xml:space="preserve"> </t>
  </si>
  <si>
    <t>עמית הוראה ב'</t>
  </si>
  <si>
    <t>עמית הוראה א'</t>
  </si>
  <si>
    <t>עמית הוראה 1</t>
  </si>
  <si>
    <t>רמה</t>
  </si>
  <si>
    <t>הדרגות הכלולות</t>
  </si>
  <si>
    <t>תעריף ליחידת הוראה</t>
  </si>
  <si>
    <t>א</t>
  </si>
  <si>
    <t>אסיסטנטים, מדריכים ומורים במסלול המקביל</t>
  </si>
  <si>
    <t>ב</t>
  </si>
  <si>
    <t>מרצה בכיר ומרצה</t>
  </si>
  <si>
    <t xml:space="preserve">חלקיות </t>
  </si>
  <si>
    <t>טבלת דרוג אסיסטנט  מדריך ד"ר</t>
  </si>
  <si>
    <t>בחר דרוג</t>
  </si>
  <si>
    <t>J37:N52</t>
  </si>
  <si>
    <t>B37:F57</t>
  </si>
  <si>
    <t>$J$7:$N$32</t>
  </si>
  <si>
    <t>$B$7:$F$32</t>
  </si>
  <si>
    <t>J69:N84</t>
  </si>
  <si>
    <t>עוזרי הוראה- משרה 32 ש"ש</t>
  </si>
  <si>
    <t>b69:f84</t>
  </si>
  <si>
    <t>עוזרי הוראה- משרה 22 ש"ש</t>
  </si>
  <si>
    <t>J89:N104</t>
  </si>
  <si>
    <t>b89:f119</t>
  </si>
  <si>
    <t>b124:f139</t>
  </si>
  <si>
    <t>עוזרי הוראה-14</t>
  </si>
  <si>
    <t>דרגה</t>
  </si>
  <si>
    <t>בחירה</t>
  </si>
  <si>
    <t>אסיסטנטים- 21</t>
  </si>
  <si>
    <t>עמית הוראה- 28</t>
  </si>
  <si>
    <t>חישוב הבראה</t>
  </si>
  <si>
    <t>הבראה</t>
  </si>
  <si>
    <t>*</t>
  </si>
  <si>
    <t>לא כולל נסיעות</t>
  </si>
  <si>
    <t>תואר שני - שעות מתוך 22</t>
  </si>
  <si>
    <t>תאור ראשון שעות מתוך 32</t>
  </si>
  <si>
    <t>חשוב שעות  מתוך 22 שבועיות</t>
  </si>
  <si>
    <t>שעות שבועיות כפול 2.75 לחלק 27.5</t>
  </si>
  <si>
    <t xml:space="preserve">הזן שעות </t>
  </si>
  <si>
    <t>לצורך חישוב חלקיות</t>
  </si>
  <si>
    <t>עוזרי הוראה- משרה 32 ש'ש</t>
  </si>
  <si>
    <t>חלקיות מחושבת</t>
  </si>
  <si>
    <t>משיכת נתונים  לטבלאות שכר</t>
  </si>
  <si>
    <t>תעריפים</t>
  </si>
  <si>
    <t>b3:b6</t>
  </si>
  <si>
    <t>b9:b11</t>
  </si>
  <si>
    <t>עזר'</t>
  </si>
  <si>
    <t xml:space="preserve">דירוג אינו תואם דרגה </t>
  </si>
  <si>
    <t>נא לעדכן את השדות בצהוב</t>
  </si>
  <si>
    <t>b8:b8</t>
  </si>
  <si>
    <t>עמודה1</t>
  </si>
  <si>
    <t>כולל הבראה ולא כולל נסיעות</t>
  </si>
  <si>
    <t>עוזרי הוראה-תלמידי מוסמך</t>
  </si>
  <si>
    <t>עמית הוראה א'- תואר שני</t>
  </si>
  <si>
    <t>עמית הוראה ב'-תואר ד"ר</t>
  </si>
  <si>
    <t xml:space="preserve">עמית הוראה 1- תואר ראשון </t>
  </si>
  <si>
    <t>שכר  חודשי ברוטו מחושב</t>
  </si>
  <si>
    <t>אסיסטנט א' (עד שנתיים דוקטורט)</t>
  </si>
  <si>
    <t>מדריך -(אחרי הגשת דוקטורט )</t>
  </si>
  <si>
    <t>מדריך ד"ר (שנה לאחר אישור דוקטורט)</t>
  </si>
  <si>
    <t>אסיסטנט ב'- (שנה 5-3)</t>
  </si>
  <si>
    <t>סימולטור שכר עוזרי הוראה /אסיסטנטים /עמיתי הוראה- האוניברסיטה העברית</t>
  </si>
  <si>
    <t>עדכון</t>
  </si>
  <si>
    <t xml:space="preserve">חלקיות משרה </t>
  </si>
  <si>
    <t>(לציין בספרות עשרוניות בין 0 ל-1)</t>
  </si>
  <si>
    <t>פעימה שישית בגין הסכם השכר עם הסגל האקדמי הזוטר באוניברסיטאות, החל מ-1.1.2022</t>
  </si>
  <si>
    <t>מעודכן לינואר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</si>
</sst>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,##0.0"/>
    <numFmt numFmtId="165" formatCode="&quot;₪&quot;\ #,##0.00"/>
    <numFmt numFmtId="166" formatCode="_ * #,##0_ ;_ * \-#,##0_ ;_ * &quot;-&quot;??_ ;_ @_ "/>
    <numFmt numFmtId="167" formatCode="_ * #,##0.0000_ ;_ * \-#,##0.0000_ ;_ * &quot;-&quot;??_ ;_ @_ "/>
  </numFmts>
  <fonts count="36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David"/>
      <family val="2"/>
      <charset val="177"/>
    </font>
    <font>
      <b/>
      <sz val="13"/>
      <color indexed="62"/>
      <name val="David"/>
      <family val="2"/>
      <charset val="177"/>
    </font>
    <font>
      <b/>
      <sz val="13"/>
      <color theme="1"/>
      <name val="David"/>
      <family val="2"/>
      <charset val="177"/>
    </font>
    <font>
      <b/>
      <sz val="27"/>
      <color indexed="18"/>
      <name val="David"/>
      <family val="2"/>
      <charset val="177"/>
    </font>
    <font>
      <b/>
      <sz val="16"/>
      <color indexed="18"/>
      <name val="David"/>
      <family val="2"/>
      <charset val="177"/>
    </font>
    <font>
      <b/>
      <sz val="11"/>
      <color theme="0"/>
      <name val="David"/>
      <family val="2"/>
      <charset val="177"/>
    </font>
    <font>
      <b/>
      <sz val="9"/>
      <color indexed="18"/>
      <name val="David"/>
      <family val="2"/>
      <charset val="177"/>
    </font>
    <font>
      <sz val="9"/>
      <color theme="1"/>
      <name val="Arial"/>
      <family val="2"/>
      <charset val="177"/>
      <scheme val="minor"/>
    </font>
    <font>
      <b/>
      <sz val="20"/>
      <color indexed="62"/>
      <name val="David"/>
      <family val="2"/>
      <charset val="177"/>
    </font>
    <font>
      <b/>
      <sz val="16"/>
      <color indexed="62"/>
      <name val="David"/>
      <family val="2"/>
      <charset val="177"/>
    </font>
    <font>
      <b/>
      <sz val="9"/>
      <color indexed="62"/>
      <name val="David"/>
      <family val="2"/>
      <charset val="177"/>
    </font>
    <font>
      <sz val="9"/>
      <name val="David"/>
      <family val="2"/>
      <charset val="177"/>
    </font>
    <font>
      <b/>
      <sz val="9"/>
      <name val="David"/>
      <family val="2"/>
      <charset val="177"/>
    </font>
    <font>
      <b/>
      <sz val="10"/>
      <color indexed="18"/>
      <name val="David"/>
      <family val="2"/>
      <charset val="177"/>
    </font>
    <font>
      <b/>
      <sz val="18"/>
      <color indexed="62"/>
      <name val="David"/>
      <family val="2"/>
      <charset val="177"/>
    </font>
    <font>
      <sz val="13"/>
      <name val="David"/>
      <family val="2"/>
      <charset val="177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i/>
      <sz val="11"/>
      <color theme="0"/>
      <name val="Arial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  <scheme val="minor"/>
    </font>
    <font>
      <b/>
      <sz val="11"/>
      <color theme="0"/>
      <name val="Arial"/>
      <family val="2"/>
      <charset val="177"/>
      <scheme val="minor"/>
    </font>
    <font>
      <b/>
      <sz val="18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b/>
      <sz val="20"/>
      <color theme="0"/>
      <name val="Arial"/>
      <family val="2"/>
    </font>
    <font>
      <sz val="10"/>
      <color theme="1"/>
      <name val="Arial"/>
      <family val="2"/>
      <charset val="177"/>
      <scheme val="minor"/>
    </font>
    <font>
      <sz val="8"/>
      <color theme="1"/>
      <name val="Arial"/>
      <family val="2"/>
      <charset val="177"/>
      <scheme val="minor"/>
    </font>
    <font>
      <b/>
      <sz val="27"/>
      <color indexed="18"/>
      <name val="David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/>
      <top style="thin">
        <color theme="4"/>
      </top>
      <bottom/>
      <diagonal/>
    </border>
    <border>
      <left/>
      <right style="medium">
        <color indexed="64"/>
      </right>
      <top style="thin">
        <color theme="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6">
    <xf numFmtId="0" fontId="0" fillId="0" borderId="0" xfId="0"/>
    <xf numFmtId="165" fontId="8" fillId="0" borderId="5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14" fillId="0" borderId="8" xfId="0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quotePrefix="1"/>
    <xf numFmtId="3" fontId="0" fillId="0" borderId="0" xfId="0" applyNumberFormat="1"/>
    <xf numFmtId="0" fontId="0" fillId="5" borderId="0" xfId="0" applyFill="1"/>
    <xf numFmtId="166" fontId="8" fillId="0" borderId="5" xfId="1" applyNumberFormat="1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22" fillId="6" borderId="18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9" fillId="10" borderId="2" xfId="0" applyFont="1" applyFill="1" applyBorder="1" applyProtection="1">
      <protection locked="0"/>
    </xf>
    <xf numFmtId="0" fontId="29" fillId="0" borderId="2" xfId="0" applyFont="1" applyFill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20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5" fillId="8" borderId="21" xfId="0" applyFont="1" applyFill="1" applyBorder="1" applyAlignment="1" applyProtection="1">
      <alignment horizontal="center"/>
      <protection locked="0"/>
    </xf>
    <xf numFmtId="3" fontId="4" fillId="0" borderId="20" xfId="0" applyNumberFormat="1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0" fontId="0" fillId="0" borderId="3" xfId="0" applyFont="1" applyBorder="1" applyAlignment="1" applyProtection="1">
      <alignment horizontal="center"/>
      <protection locked="0"/>
    </xf>
    <xf numFmtId="3" fontId="4" fillId="0" borderId="24" xfId="0" applyNumberFormat="1" applyFont="1" applyBorder="1" applyProtection="1">
      <protection locked="0"/>
    </xf>
    <xf numFmtId="14" fontId="0" fillId="0" borderId="0" xfId="0" applyNumberFormat="1" applyProtection="1">
      <protection locked="0"/>
    </xf>
    <xf numFmtId="0" fontId="0" fillId="5" borderId="0" xfId="0" applyFill="1" applyProtection="1">
      <protection locked="0"/>
    </xf>
    <xf numFmtId="167" fontId="0" fillId="5" borderId="18" xfId="1" applyNumberFormat="1" applyFont="1" applyFill="1" applyBorder="1" applyProtection="1">
      <protection locked="0"/>
    </xf>
    <xf numFmtId="0" fontId="0" fillId="0" borderId="0" xfId="0" quotePrefix="1" applyProtection="1"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165" fontId="7" fillId="0" borderId="5" xfId="0" applyNumberFormat="1" applyFont="1" applyBorder="1" applyAlignment="1" applyProtection="1">
      <alignment horizontal="center"/>
      <protection locked="0"/>
    </xf>
    <xf numFmtId="165" fontId="8" fillId="0" borderId="5" xfId="0" applyNumberFormat="1" applyFont="1" applyBorder="1" applyAlignment="1" applyProtection="1">
      <alignment horizontal="center"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6" fontId="8" fillId="0" borderId="5" xfId="1" applyNumberFormat="1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25" fillId="0" borderId="0" xfId="0" applyFont="1" applyFill="1" applyProtection="1">
      <protection hidden="1"/>
    </xf>
    <xf numFmtId="0" fontId="4" fillId="0" borderId="0" xfId="0" applyFont="1" applyBorder="1" applyAlignment="1" applyProtection="1">
      <alignment horizontal="center"/>
      <protection locked="0"/>
    </xf>
    <xf numFmtId="14" fontId="5" fillId="6" borderId="19" xfId="0" applyNumberFormat="1" applyFont="1" applyFill="1" applyBorder="1" applyAlignment="1" applyProtection="1">
      <alignment horizontal="center"/>
      <protection locked="0"/>
    </xf>
    <xf numFmtId="0" fontId="28" fillId="6" borderId="27" xfId="0" applyFont="1" applyFill="1" applyBorder="1" applyAlignment="1" applyProtection="1">
      <alignment horizontal="center"/>
      <protection locked="0"/>
    </xf>
    <xf numFmtId="14" fontId="5" fillId="6" borderId="23" xfId="0" applyNumberFormat="1" applyFont="1" applyFill="1" applyBorder="1" applyAlignment="1" applyProtection="1">
      <alignment horizontal="center"/>
      <protection locked="0"/>
    </xf>
    <xf numFmtId="0" fontId="5" fillId="8" borderId="28" xfId="0" applyFont="1" applyFill="1" applyBorder="1" applyAlignment="1" applyProtection="1">
      <alignment horizontal="center"/>
      <protection locked="0"/>
    </xf>
    <xf numFmtId="0" fontId="4" fillId="8" borderId="23" xfId="1" applyNumberFormat="1" applyFont="1" applyFill="1" applyBorder="1" applyAlignment="1" applyProtection="1">
      <alignment horizontal="center"/>
      <protection hidden="1"/>
    </xf>
    <xf numFmtId="0" fontId="27" fillId="5" borderId="29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11" borderId="19" xfId="0" applyFont="1" applyFill="1" applyBorder="1" applyAlignment="1" applyProtection="1">
      <alignment horizontal="center"/>
      <protection locked="0"/>
    </xf>
    <xf numFmtId="0" fontId="4" fillId="11" borderId="23" xfId="0" applyFont="1" applyFill="1" applyBorder="1" applyAlignment="1" applyProtection="1">
      <alignment horizontal="center"/>
      <protection locked="0"/>
    </xf>
    <xf numFmtId="0" fontId="22" fillId="12" borderId="0" xfId="0" applyFont="1" applyFill="1" applyAlignment="1" applyProtection="1">
      <alignment horizontal="center"/>
      <protection locked="0"/>
    </xf>
    <xf numFmtId="0" fontId="28" fillId="13" borderId="1" xfId="0" applyFont="1" applyFill="1" applyBorder="1" applyAlignment="1" applyProtection="1">
      <alignment horizontal="center"/>
      <protection locked="0"/>
    </xf>
    <xf numFmtId="0" fontId="1" fillId="12" borderId="3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>
      <alignment horizontal="center"/>
    </xf>
    <xf numFmtId="43" fontId="26" fillId="9" borderId="25" xfId="1" applyFont="1" applyFill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locked="0"/>
    </xf>
    <xf numFmtId="0" fontId="4" fillId="3" borderId="22" xfId="1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14" fontId="34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9" fontId="22" fillId="6" borderId="18" xfId="2" applyFont="1" applyFill="1" applyBorder="1" applyAlignment="1" applyProtection="1">
      <alignment horizontal="center"/>
      <protection locked="0"/>
    </xf>
    <xf numFmtId="0" fontId="32" fillId="7" borderId="3" xfId="0" applyFont="1" applyFill="1" applyBorder="1" applyAlignment="1" applyProtection="1">
      <alignment horizontal="center"/>
      <protection locked="0"/>
    </xf>
    <xf numFmtId="0" fontId="32" fillId="7" borderId="0" xfId="0" applyFont="1" applyFill="1" applyBorder="1" applyAlignment="1" applyProtection="1">
      <alignment horizontal="center"/>
      <protection locked="0"/>
    </xf>
    <xf numFmtId="0" fontId="30" fillId="6" borderId="0" xfId="0" applyFont="1" applyFill="1" applyAlignment="1" applyProtection="1">
      <alignment horizontal="center"/>
      <protection locked="0"/>
    </xf>
    <xf numFmtId="0" fontId="1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164" fontId="21" fillId="0" borderId="15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10" fontId="11" fillId="2" borderId="0" xfId="0" applyNumberFormat="1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0" borderId="6" xfId="0" applyFont="1" applyFill="1" applyBorder="1"/>
    <xf numFmtId="0" fontId="14" fillId="0" borderId="8" xfId="0" applyFont="1" applyFill="1" applyBorder="1" applyAlignment="1">
      <alignment horizontal="right"/>
    </xf>
    <xf numFmtId="0" fontId="15" fillId="0" borderId="8" xfId="0" applyFont="1" applyFill="1" applyBorder="1" applyAlignment="1">
      <alignment horizontal="center"/>
    </xf>
    <xf numFmtId="4" fontId="15" fillId="0" borderId="8" xfId="0" applyNumberFormat="1" applyFont="1" applyFill="1" applyBorder="1" applyAlignment="1">
      <alignment horizontal="left"/>
    </xf>
    <xf numFmtId="4" fontId="16" fillId="0" borderId="6" xfId="0" applyNumberFormat="1" applyFont="1" applyFill="1" applyBorder="1" applyAlignment="1">
      <alignment horizontal="left"/>
    </xf>
    <xf numFmtId="0" fontId="13" fillId="0" borderId="7" xfId="0" applyFont="1" applyFill="1" applyBorder="1"/>
    <xf numFmtId="0" fontId="17" fillId="0" borderId="7" xfId="0" applyFont="1" applyFill="1" applyBorder="1"/>
    <xf numFmtId="0" fontId="6" fillId="0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16" fillId="0" borderId="9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18" fillId="0" borderId="9" xfId="0" applyNumberFormat="1" applyFont="1" applyFill="1" applyBorder="1" applyAlignment="1">
      <alignment horizontal="center"/>
    </xf>
    <xf numFmtId="0" fontId="17" fillId="0" borderId="6" xfId="0" applyFont="1" applyFill="1" applyBorder="1"/>
    <xf numFmtId="165" fontId="17" fillId="0" borderId="7" xfId="0" applyNumberFormat="1" applyFont="1" applyFill="1" applyBorder="1"/>
    <xf numFmtId="165" fontId="17" fillId="0" borderId="6" xfId="0" applyNumberFormat="1" applyFont="1" applyFill="1" applyBorder="1"/>
    <xf numFmtId="165" fontId="18" fillId="2" borderId="9" xfId="0" applyNumberFormat="1" applyFont="1" applyFill="1" applyBorder="1" applyAlignment="1">
      <alignment horizontal="center"/>
    </xf>
    <xf numFmtId="0" fontId="17" fillId="2" borderId="6" xfId="0" applyFont="1" applyFill="1" applyBorder="1"/>
    <xf numFmtId="0" fontId="17" fillId="2" borderId="7" xfId="0" applyFont="1" applyFill="1" applyBorder="1"/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/>
    <xf numFmtId="0" fontId="17" fillId="0" borderId="6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right"/>
    </xf>
    <xf numFmtId="165" fontId="18" fillId="0" borderId="6" xfId="0" applyNumberFormat="1" applyFont="1" applyFill="1" applyBorder="1" applyAlignment="1">
      <alignment horizontal="center"/>
    </xf>
    <xf numFmtId="4" fontId="18" fillId="0" borderId="6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 vertical="center" wrapText="1"/>
    </xf>
    <xf numFmtId="165" fontId="16" fillId="0" borderId="6" xfId="0" applyNumberFormat="1" applyFont="1" applyFill="1" applyBorder="1" applyAlignment="1">
      <alignment horizontal="center"/>
    </xf>
    <xf numFmtId="165" fontId="8" fillId="4" borderId="5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4" fontId="16" fillId="0" borderId="8" xfId="0" applyNumberFormat="1" applyFont="1" applyFill="1" applyBorder="1" applyAlignment="1">
      <alignment horizontal="left"/>
    </xf>
    <xf numFmtId="0" fontId="17" fillId="0" borderId="0" xfId="0" applyFont="1" applyFill="1" applyBorder="1"/>
    <xf numFmtId="165" fontId="18" fillId="0" borderId="0" xfId="0" applyNumberFormat="1" applyFont="1" applyFill="1" applyBorder="1" applyAlignment="1">
      <alignment horizontal="center"/>
    </xf>
    <xf numFmtId="0" fontId="17" fillId="0" borderId="9" xfId="0" applyFont="1" applyFill="1" applyBorder="1"/>
    <xf numFmtId="0" fontId="18" fillId="0" borderId="0" xfId="0" applyFont="1" applyFill="1" applyBorder="1" applyAlignment="1">
      <alignment horizontal="center"/>
    </xf>
    <xf numFmtId="4" fontId="18" fillId="2" borderId="11" xfId="0" applyNumberFormat="1" applyFont="1" applyFill="1" applyBorder="1" applyAlignment="1"/>
    <xf numFmtId="17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wrapText="1"/>
    </xf>
    <xf numFmtId="0" fontId="13" fillId="0" borderId="7" xfId="0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17" fontId="16" fillId="0" borderId="6" xfId="0" applyNumberFormat="1" applyFont="1" applyFill="1" applyBorder="1" applyAlignment="1">
      <alignment horizontal="left"/>
    </xf>
    <xf numFmtId="164" fontId="21" fillId="0" borderId="16" xfId="0" applyNumberFormat="1" applyFont="1" applyFill="1" applyBorder="1" applyAlignment="1">
      <alignment horizontal="center"/>
    </xf>
    <xf numFmtId="164" fontId="21" fillId="0" borderId="17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35" fillId="2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EC95B-E4BE-4FA9-8522-EEF544735657}">
  <dimension ref="A1:AD53"/>
  <sheetViews>
    <sheetView showGridLines="0" rightToLeft="1" tabSelected="1" zoomScaleNormal="100" workbookViewId="0">
      <selection activeCell="F5" sqref="F5"/>
    </sheetView>
  </sheetViews>
  <sheetFormatPr defaultColWidth="0" defaultRowHeight="14.25" zeroHeight="1" x14ac:dyDescent="0.2"/>
  <cols>
    <col min="1" max="2" width="9" style="10" customWidth="1"/>
    <col min="3" max="3" width="48.25" style="10" customWidth="1"/>
    <col min="4" max="4" width="17.125" style="10" hidden="1" customWidth="1"/>
    <col min="5" max="5" width="29" style="10" customWidth="1"/>
    <col min="6" max="6" width="33.125" style="10" customWidth="1"/>
    <col min="7" max="7" width="8.875" style="10" customWidth="1"/>
    <col min="8" max="8" width="19.125" style="44" customWidth="1"/>
    <col min="9" max="11" width="9.875" style="10" hidden="1" customWidth="1"/>
    <col min="12" max="12" width="9" style="10" hidden="1" customWidth="1"/>
    <col min="13" max="13" width="24.625" style="10" hidden="1" customWidth="1"/>
    <col min="14" max="14" width="22" style="10" hidden="1" customWidth="1"/>
    <col min="15" max="15" width="24.75" style="10" hidden="1" customWidth="1"/>
    <col min="16" max="16" width="14" style="10" hidden="1" customWidth="1"/>
    <col min="17" max="17" width="10.125" style="10" hidden="1" customWidth="1"/>
    <col min="18" max="18" width="11.125" style="10" hidden="1" customWidth="1"/>
    <col min="19" max="19" width="10.125" style="10" hidden="1" customWidth="1"/>
    <col min="20" max="20" width="9" style="10" hidden="1" customWidth="1"/>
    <col min="21" max="21" width="13.375" style="10" hidden="1" customWidth="1"/>
    <col min="22" max="16384" width="9" style="10" hidden="1"/>
  </cols>
  <sheetData>
    <row r="1" spans="3:30" x14ac:dyDescent="0.2">
      <c r="F1" s="64" t="s">
        <v>91</v>
      </c>
      <c r="G1" s="65">
        <v>44537</v>
      </c>
    </row>
    <row r="2" spans="3:30" ht="23.25" x14ac:dyDescent="0.35">
      <c r="E2" s="70" t="s">
        <v>77</v>
      </c>
      <c r="F2" s="70"/>
    </row>
    <row r="3" spans="3:30" ht="26.25" x14ac:dyDescent="0.4">
      <c r="C3" s="68" t="s">
        <v>90</v>
      </c>
      <c r="D3" s="69"/>
      <c r="E3" s="69"/>
      <c r="F3" s="69"/>
      <c r="P3" s="31">
        <f ca="1">DATE(Q3,4,1)</f>
        <v>44287</v>
      </c>
      <c r="Q3" s="10">
        <f ca="1">YEAR(TODAY())-IF(MONTH(TODAY())&gt;4,0,1)</f>
        <v>2021</v>
      </c>
      <c r="R3" s="31">
        <f ca="1">TODAY()</f>
        <v>44595</v>
      </c>
      <c r="X3" s="10" t="s">
        <v>68</v>
      </c>
      <c r="AB3" s="10" t="s">
        <v>58</v>
      </c>
    </row>
    <row r="4" spans="3:30" ht="15" thickBot="1" x14ac:dyDescent="0.25">
      <c r="P4" s="31"/>
      <c r="R4" s="31"/>
      <c r="AB4" s="10" t="s">
        <v>54</v>
      </c>
      <c r="AD4" s="10" t="s">
        <v>50</v>
      </c>
    </row>
    <row r="5" spans="3:30" ht="16.5" thickBot="1" x14ac:dyDescent="0.3">
      <c r="C5" s="56" t="s">
        <v>42</v>
      </c>
      <c r="F5" s="11" t="s">
        <v>54</v>
      </c>
      <c r="P5" s="31"/>
      <c r="R5" s="31"/>
      <c r="X5" s="15" t="s">
        <v>42</v>
      </c>
      <c r="Y5" s="10" t="s">
        <v>57</v>
      </c>
      <c r="AD5" s="10" t="s">
        <v>48</v>
      </c>
    </row>
    <row r="6" spans="3:30" ht="18.75" thickBot="1" x14ac:dyDescent="0.3">
      <c r="C6" s="12"/>
      <c r="D6" s="13"/>
      <c r="F6" s="14"/>
      <c r="P6" s="10">
        <v>21</v>
      </c>
      <c r="Q6" s="10" t="s">
        <v>65</v>
      </c>
      <c r="R6" s="31"/>
      <c r="U6" s="10" t="s">
        <v>67</v>
      </c>
      <c r="V6" s="10">
        <v>10</v>
      </c>
      <c r="X6" s="15"/>
    </row>
    <row r="7" spans="3:30" ht="16.5" thickBot="1" x14ac:dyDescent="0.3">
      <c r="C7" s="56" t="s">
        <v>55</v>
      </c>
      <c r="F7" s="11"/>
      <c r="H7" s="45" t="s">
        <v>76</v>
      </c>
      <c r="P7" s="10">
        <v>14</v>
      </c>
      <c r="Q7" s="10" t="s">
        <v>63</v>
      </c>
      <c r="R7" s="31"/>
      <c r="X7" s="15" t="s">
        <v>55</v>
      </c>
      <c r="Y7" s="10" t="s">
        <v>50</v>
      </c>
    </row>
    <row r="8" spans="3:30" ht="18.75" thickBot="1" x14ac:dyDescent="0.3">
      <c r="C8" s="12"/>
      <c r="D8" s="13"/>
      <c r="P8" s="10">
        <v>14</v>
      </c>
      <c r="Q8" s="10" t="s">
        <v>64</v>
      </c>
      <c r="R8" s="31"/>
      <c r="U8" s="32" t="s">
        <v>70</v>
      </c>
      <c r="V8" s="33">
        <f>IF(Y5="אסיסטנטים- 21",V6/22,IF(Y5="עמית הוראה- 28",V6*2.75/27.5,IF(AND(Y5="עוזרי הוראה-14",Y7=AD4),V6/22,V6/32)))</f>
        <v>0.45454545454545453</v>
      </c>
      <c r="X8" s="15"/>
    </row>
    <row r="9" spans="3:30" ht="16.5" thickBot="1" x14ac:dyDescent="0.3">
      <c r="C9" s="56" t="s">
        <v>92</v>
      </c>
      <c r="E9" s="66" t="s">
        <v>93</v>
      </c>
      <c r="F9" s="67"/>
      <c r="P9" s="10">
        <v>28</v>
      </c>
      <c r="Q9" s="10" t="s">
        <v>66</v>
      </c>
      <c r="R9" s="31"/>
      <c r="X9" s="15" t="s">
        <v>40</v>
      </c>
      <c r="Y9" s="10">
        <v>0.5</v>
      </c>
    </row>
    <row r="10" spans="3:30" ht="15" x14ac:dyDescent="0.25">
      <c r="C10" s="15"/>
      <c r="P10" s="31"/>
      <c r="R10" s="31"/>
    </row>
    <row r="11" spans="3:30" ht="15.75" thickBot="1" x14ac:dyDescent="0.3">
      <c r="C11" s="15"/>
      <c r="P11" s="31"/>
      <c r="R11" s="31"/>
    </row>
    <row r="12" spans="3:30" ht="18.75" customHeight="1" x14ac:dyDescent="0.25">
      <c r="C12" s="57" t="s">
        <v>0</v>
      </c>
      <c r="D12" s="16" t="s">
        <v>79</v>
      </c>
      <c r="E12" s="17"/>
      <c r="F12" s="48" t="s">
        <v>1</v>
      </c>
      <c r="I12" s="10" t="s">
        <v>9</v>
      </c>
      <c r="J12" s="10" t="s">
        <v>10</v>
      </c>
      <c r="K12" s="10" t="s">
        <v>11</v>
      </c>
    </row>
    <row r="13" spans="3:30" ht="10.5" customHeight="1" x14ac:dyDescent="0.2">
      <c r="C13" s="18"/>
      <c r="D13" s="19"/>
      <c r="E13" s="19"/>
      <c r="F13" s="20"/>
      <c r="S13" s="10" t="s">
        <v>1</v>
      </c>
    </row>
    <row r="14" spans="3:30" ht="15.75" customHeight="1" x14ac:dyDescent="0.25">
      <c r="C14" s="18"/>
      <c r="D14" s="19"/>
      <c r="E14" s="54" t="s">
        <v>5</v>
      </c>
      <c r="F14" s="55" t="s">
        <v>2</v>
      </c>
      <c r="I14" s="10">
        <f>DATEDIF(E15,F15,"y")</f>
        <v>0</v>
      </c>
      <c r="J14" s="10">
        <f>DATEDIF(E15,F15,"ym")</f>
        <v>0</v>
      </c>
      <c r="K14" s="10">
        <f>DATEDIF(E15,F15,"md")</f>
        <v>0</v>
      </c>
      <c r="L14" s="10">
        <f>I14+(J14/12)+(K14/30)*0.1</f>
        <v>0</v>
      </c>
      <c r="M14" s="10">
        <f>MIN(MROUND(L14,0.25),3)</f>
        <v>0</v>
      </c>
      <c r="P14" s="34" t="s">
        <v>75</v>
      </c>
      <c r="S14" s="10" t="s">
        <v>4</v>
      </c>
    </row>
    <row r="15" spans="3:30" ht="19.5" customHeight="1" x14ac:dyDescent="0.25">
      <c r="C15" s="58" t="s">
        <v>6</v>
      </c>
      <c r="D15" s="21"/>
      <c r="E15" s="47"/>
      <c r="F15" s="49"/>
      <c r="I15" s="10">
        <f ca="1">IF(P3&lt;F16,0,DATEDIF(F16,$P$3,"y"))</f>
        <v>121</v>
      </c>
      <c r="J15" s="10">
        <f ca="1">IF(P3&lt;F16,0,DATEDIF(F16,$P$3,"ym"))</f>
        <v>3</v>
      </c>
      <c r="K15" s="10">
        <f ca="1">IF(P3&lt;F16,0,DATEDIF(F16,$P$3,"md"))</f>
        <v>1</v>
      </c>
      <c r="L15" s="10">
        <f>IF(TRIM(F16)="",0,I15+(J15/12)+(K15/30)*0.1)</f>
        <v>0</v>
      </c>
      <c r="M15" s="10">
        <f>MROUND(L15,0.25)</f>
        <v>0</v>
      </c>
    </row>
    <row r="16" spans="3:30" ht="19.5" customHeight="1" x14ac:dyDescent="0.25">
      <c r="C16" s="58" t="s">
        <v>7</v>
      </c>
      <c r="D16" s="21"/>
      <c r="E16" s="46"/>
      <c r="F16" s="49"/>
      <c r="I16" s="10">
        <f ca="1">DATEDIF(F17,$P$3,"y")</f>
        <v>121</v>
      </c>
      <c r="J16" s="10">
        <f ca="1">DATEDIF(F17,$P$3,"ym")</f>
        <v>3</v>
      </c>
      <c r="K16" s="10">
        <f ca="1">DATEDIF(F17,$P$3,"md")</f>
        <v>1</v>
      </c>
      <c r="L16" s="10">
        <f>IF(TRIM(F17)="",0,(I16+(J16/12)+(K16/30)*0.1)*0.5)</f>
        <v>0</v>
      </c>
      <c r="M16" s="10">
        <f>MROUND(L16,0.25)</f>
        <v>0</v>
      </c>
      <c r="P16" s="10" t="str">
        <f>עזר!L3</f>
        <v>עוזרי הוראה-14</v>
      </c>
      <c r="Q16" s="10" t="str">
        <f>עזר!M3</f>
        <v>b8:b8</v>
      </c>
      <c r="R16" s="32" t="s">
        <v>56</v>
      </c>
      <c r="S16" s="32" t="str">
        <f>עזר!Q3</f>
        <v>b8:b8</v>
      </c>
      <c r="Z16" s="10" t="str">
        <f>VLOOKUP(Y5,P16:Q18,2,0)</f>
        <v>b3:b6</v>
      </c>
    </row>
    <row r="17" spans="3:19" ht="21.75" customHeight="1" x14ac:dyDescent="0.25">
      <c r="C17" s="58" t="s">
        <v>8</v>
      </c>
      <c r="D17" s="22"/>
      <c r="E17" s="24"/>
      <c r="F17" s="49"/>
      <c r="P17" s="10" t="str">
        <f>עזר!L4</f>
        <v>אסיסטנטים- 21</v>
      </c>
      <c r="Q17" s="10" t="str">
        <f>עזר!M4</f>
        <v>b3:b6</v>
      </c>
    </row>
    <row r="18" spans="3:19" ht="6" customHeight="1" x14ac:dyDescent="0.2">
      <c r="C18" s="18"/>
      <c r="D18" s="19"/>
      <c r="E18" s="19"/>
      <c r="F18" s="20"/>
      <c r="P18" s="10" t="str">
        <f>עזר!L5</f>
        <v>עמית הוראה- 28</v>
      </c>
      <c r="Q18" s="10" t="str">
        <f>עזר!M5</f>
        <v>b9:b11</v>
      </c>
    </row>
    <row r="19" spans="3:19" ht="4.5" customHeight="1" x14ac:dyDescent="0.25">
      <c r="C19" s="23"/>
      <c r="D19" s="24"/>
      <c r="E19" s="24"/>
      <c r="F19" s="25"/>
    </row>
    <row r="20" spans="3:19" ht="17.25" customHeight="1" x14ac:dyDescent="0.25">
      <c r="C20" s="50" t="s">
        <v>12</v>
      </c>
      <c r="D20" s="27"/>
      <c r="E20" s="28"/>
      <c r="F20" s="51">
        <f>IF(F12="כן",SUM(M14:M16),SUM(M15:M16))</f>
        <v>0</v>
      </c>
    </row>
    <row r="21" spans="3:19" ht="17.25" customHeight="1" x14ac:dyDescent="0.2">
      <c r="C21" s="29"/>
      <c r="D21" s="21"/>
      <c r="E21" s="19"/>
      <c r="F21" s="61"/>
    </row>
    <row r="22" spans="3:19" ht="17.25" hidden="1" customHeight="1" x14ac:dyDescent="0.25">
      <c r="C22" s="26" t="s">
        <v>59</v>
      </c>
      <c r="D22" s="27"/>
      <c r="E22" s="28"/>
      <c r="F22" s="62">
        <f>IF(F5="עוזרי הוראה-14",IF(F20&gt;=11,עזר!I4*F9*0.6,עזר!I3*F9*0.6),IF(F5="עמית הוראה- 28",157.5*F9,IF(F20&gt;=11,עזר!I4*F9,עזר!I3*F9)))</f>
        <v>0</v>
      </c>
    </row>
    <row r="23" spans="3:19" x14ac:dyDescent="0.2">
      <c r="C23" s="29"/>
      <c r="D23" s="19"/>
      <c r="E23" s="19"/>
      <c r="F23" s="63"/>
    </row>
    <row r="24" spans="3:19" ht="24" thickBot="1" x14ac:dyDescent="0.4">
      <c r="C24" s="52" t="s">
        <v>85</v>
      </c>
      <c r="D24" s="30"/>
      <c r="E24" s="30"/>
      <c r="F24" s="60" t="str">
        <f ca="1">_xlfn.IFNA(((VLOOKUP(F20,INDIRECT("'"&amp;"טבלאותשכר"&amp;"'!"&amp;VLOOKUP(VLOOKUP(F7,עזר!B3:C11,2,0),עזר!$C$3:$D$11,2,0)),4,1)+VLOOKUP(F20,INDIRECT("'"&amp;"טבלאותשכר"&amp;"'!"&amp;VLOOKUP(VLOOKUP(F7,עזר!B3:C11,2,0),עזר!$C$3:$D$11,2,0)),5,1))*F9)+F22,"")</f>
        <v/>
      </c>
      <c r="P24" s="10" t="s">
        <v>41</v>
      </c>
    </row>
    <row r="25" spans="3:19" x14ac:dyDescent="0.2"/>
    <row r="26" spans="3:19" x14ac:dyDescent="0.2"/>
    <row r="27" spans="3:19" ht="32.25" customHeight="1" x14ac:dyDescent="0.25">
      <c r="C27" s="10" t="s">
        <v>61</v>
      </c>
      <c r="D27" s="10" t="s">
        <v>62</v>
      </c>
      <c r="E27" s="53" t="s">
        <v>80</v>
      </c>
      <c r="O27" s="35"/>
      <c r="P27" s="36"/>
      <c r="Q27" s="35"/>
      <c r="R27" s="35"/>
      <c r="S27" s="35"/>
    </row>
    <row r="28" spans="3:19" ht="16.5" hidden="1" x14ac:dyDescent="0.25">
      <c r="O28" s="37"/>
      <c r="P28" s="38"/>
      <c r="Q28" s="38"/>
      <c r="R28" s="38"/>
      <c r="S28" s="38"/>
    </row>
    <row r="29" spans="3:19" ht="16.5" hidden="1" x14ac:dyDescent="0.25">
      <c r="O29" s="37"/>
      <c r="P29" s="39" t="s">
        <v>60</v>
      </c>
      <c r="Q29" s="40"/>
      <c r="R29" s="40"/>
      <c r="S29" s="39"/>
    </row>
    <row r="30" spans="3:19" ht="16.5" hidden="1" x14ac:dyDescent="0.25">
      <c r="O30" s="37"/>
      <c r="P30" s="41">
        <v>11</v>
      </c>
      <c r="Q30" s="40">
        <v>551</v>
      </c>
      <c r="R30" s="40"/>
      <c r="S30" s="39"/>
    </row>
    <row r="31" spans="3:19" ht="26.25" hidden="1" x14ac:dyDescent="0.4">
      <c r="M31" s="42"/>
      <c r="N31" s="34"/>
      <c r="O31" s="37"/>
      <c r="P31" s="41">
        <v>13</v>
      </c>
      <c r="Q31" s="40">
        <v>652</v>
      </c>
      <c r="R31" s="40"/>
      <c r="S31" s="39"/>
    </row>
    <row r="32" spans="3:19" ht="26.25" hidden="1" x14ac:dyDescent="0.4">
      <c r="M32" s="42"/>
      <c r="N32" s="34"/>
      <c r="O32" s="37"/>
      <c r="P32" s="39"/>
      <c r="Q32" s="40"/>
      <c r="R32" s="40"/>
      <c r="S32" s="39"/>
    </row>
    <row r="33" spans="13:19" ht="26.25" hidden="1" x14ac:dyDescent="0.4">
      <c r="M33" s="42"/>
      <c r="N33" s="34"/>
      <c r="O33" s="37"/>
      <c r="P33" s="39"/>
      <c r="Q33" s="40"/>
      <c r="R33" s="40"/>
      <c r="S33" s="39"/>
    </row>
    <row r="34" spans="13:19" ht="26.25" hidden="1" x14ac:dyDescent="0.4">
      <c r="M34" s="42"/>
      <c r="N34" s="34"/>
      <c r="O34" s="37"/>
      <c r="P34" s="39"/>
      <c r="Q34" s="40"/>
      <c r="R34" s="40"/>
      <c r="S34" s="39"/>
    </row>
    <row r="35" spans="13:19" ht="26.25" hidden="1" x14ac:dyDescent="0.4">
      <c r="M35" s="42"/>
      <c r="N35" s="43"/>
      <c r="O35" s="37"/>
      <c r="P35" s="39"/>
      <c r="Q35" s="40"/>
      <c r="R35" s="40"/>
      <c r="S35" s="39"/>
    </row>
    <row r="36" spans="13:19" ht="26.25" hidden="1" x14ac:dyDescent="0.4">
      <c r="M36" s="42"/>
      <c r="N36" s="43"/>
      <c r="O36" s="37"/>
      <c r="P36" s="39"/>
      <c r="Q36" s="40"/>
      <c r="R36" s="40"/>
      <c r="S36" s="39"/>
    </row>
    <row r="37" spans="13:19" ht="26.25" hidden="1" x14ac:dyDescent="0.4">
      <c r="M37" s="42"/>
      <c r="N37" s="43"/>
      <c r="O37" s="37"/>
      <c r="P37" s="39"/>
      <c r="Q37" s="40"/>
      <c r="R37" s="40"/>
      <c r="S37" s="39"/>
    </row>
    <row r="38" spans="13:19" ht="26.25" hidden="1" x14ac:dyDescent="0.4">
      <c r="M38" s="42"/>
      <c r="N38" s="43"/>
      <c r="O38" s="37"/>
      <c r="P38" s="39"/>
      <c r="Q38" s="40"/>
      <c r="R38" s="40"/>
      <c r="S38" s="39"/>
    </row>
    <row r="39" spans="13:19" ht="26.25" hidden="1" x14ac:dyDescent="0.4">
      <c r="M39" s="42"/>
      <c r="N39" s="43"/>
      <c r="O39" s="37"/>
      <c r="P39" s="39"/>
      <c r="Q39" s="40"/>
      <c r="R39" s="40"/>
      <c r="S39" s="39"/>
    </row>
    <row r="40" spans="13:19" ht="16.5" hidden="1" x14ac:dyDescent="0.25">
      <c r="O40" s="37"/>
      <c r="P40" s="39"/>
      <c r="Q40" s="40"/>
      <c r="R40" s="40"/>
      <c r="S40" s="39"/>
    </row>
    <row r="41" spans="13:19" ht="16.5" hidden="1" x14ac:dyDescent="0.25">
      <c r="O41" s="37"/>
      <c r="P41" s="39"/>
      <c r="Q41" s="40"/>
      <c r="R41" s="40"/>
      <c r="S41" s="39"/>
    </row>
    <row r="42" spans="13:19" ht="16.5" hidden="1" x14ac:dyDescent="0.25">
      <c r="O42" s="37"/>
      <c r="P42" s="39"/>
      <c r="Q42" s="40"/>
      <c r="R42" s="40"/>
      <c r="S42" s="39"/>
    </row>
    <row r="43" spans="13:19" ht="16.5" hidden="1" x14ac:dyDescent="0.25">
      <c r="O43" s="37"/>
      <c r="P43" s="39"/>
      <c r="Q43" s="40"/>
      <c r="R43" s="40"/>
      <c r="S43" s="39"/>
    </row>
    <row r="44" spans="13:19" ht="16.5" hidden="1" x14ac:dyDescent="0.25">
      <c r="O44" s="37"/>
      <c r="P44" s="39"/>
      <c r="Q44" s="40"/>
      <c r="R44" s="40"/>
      <c r="S44" s="39"/>
    </row>
    <row r="45" spans="13:19" ht="16.5" hidden="1" x14ac:dyDescent="0.25">
      <c r="O45" s="37"/>
      <c r="P45" s="39"/>
      <c r="Q45" s="40"/>
      <c r="R45" s="40"/>
      <c r="S45" s="39"/>
    </row>
    <row r="46" spans="13:19" ht="16.5" hidden="1" x14ac:dyDescent="0.25">
      <c r="O46" s="37"/>
      <c r="P46" s="39"/>
      <c r="Q46" s="40"/>
      <c r="R46" s="40"/>
      <c r="S46" s="39"/>
    </row>
    <row r="47" spans="13:19" ht="16.5" hidden="1" x14ac:dyDescent="0.25">
      <c r="O47" s="37"/>
      <c r="P47" s="39"/>
      <c r="Q47" s="40"/>
      <c r="R47" s="40"/>
      <c r="S47" s="39"/>
    </row>
    <row r="48" spans="13:19" ht="16.5" hidden="1" x14ac:dyDescent="0.25">
      <c r="O48" s="37"/>
      <c r="P48" s="39"/>
      <c r="Q48" s="40"/>
      <c r="R48" s="40"/>
      <c r="S48" s="39"/>
    </row>
    <row r="49" spans="15:19" ht="16.5" hidden="1" x14ac:dyDescent="0.25">
      <c r="O49" s="37"/>
      <c r="P49" s="39"/>
      <c r="Q49" s="40"/>
      <c r="R49" s="40"/>
      <c r="S49" s="39"/>
    </row>
    <row r="50" spans="15:19" ht="16.5" hidden="1" x14ac:dyDescent="0.25">
      <c r="O50" s="37"/>
      <c r="P50" s="39"/>
      <c r="Q50" s="40"/>
      <c r="R50" s="40"/>
      <c r="S50" s="39"/>
    </row>
    <row r="51" spans="15:19" ht="16.5" hidden="1" x14ac:dyDescent="0.25">
      <c r="O51" s="37"/>
      <c r="P51" s="39"/>
      <c r="Q51" s="40"/>
      <c r="R51" s="40"/>
      <c r="S51" s="39"/>
    </row>
    <row r="52" spans="15:19" ht="16.5" hidden="1" x14ac:dyDescent="0.25">
      <c r="O52" s="37"/>
      <c r="P52" s="39"/>
      <c r="Q52" s="40"/>
      <c r="R52" s="40"/>
      <c r="S52" s="39"/>
    </row>
    <row r="53" spans="15:19" ht="16.5" hidden="1" x14ac:dyDescent="0.25">
      <c r="O53" s="37"/>
      <c r="P53" s="39"/>
      <c r="Q53" s="40"/>
      <c r="R53" s="40"/>
      <c r="S53" s="39"/>
    </row>
  </sheetData>
  <sheetProtection sheet="1" formatCells="0" formatColumns="0" formatRows="0" insertRows="0" deleteColumns="0" deleteRows="0"/>
  <mergeCells count="2">
    <mergeCell ref="C3:F3"/>
    <mergeCell ref="E2:F2"/>
  </mergeCells>
  <conditionalFormatting sqref="H7">
    <cfRule type="expression" dxfId="1" priority="1" stopIfTrue="1">
      <formula>ISBLANK(F7)</formula>
    </cfRule>
  </conditionalFormatting>
  <dataValidations count="9">
    <dataValidation type="list" allowBlank="1" showInputMessage="1" showErrorMessage="1" sqref="F12" xr:uid="{B2E2F68F-FEFE-4FBA-ABE5-1EF3D62AD498}">
      <formula1>$S$13:$S$14</formula1>
    </dataValidation>
    <dataValidation type="date" allowBlank="1" showInputMessage="1" showErrorMessage="1" errorTitle="שגיאה" error=" נא הקלד ב_x000a_פורמט dd/mm/yyyy" sqref="G16 E15:F15 H14:H16 F19 F16:F17" xr:uid="{598BC4AC-FF27-4FBA-BBB3-A342412340FA}">
      <formula1>18264</formula1>
      <formula2>73050</formula2>
    </dataValidation>
    <dataValidation type="list" allowBlank="1" showInputMessage="1" showErrorMessage="1" sqref="D26" xr:uid="{9FC18663-168D-43F3-822D-42FECE181F1E}">
      <formula1>$M$31:$M$34</formula1>
    </dataValidation>
    <dataValidation type="list" showInputMessage="1" showErrorMessage="1" sqref="Y5" xr:uid="{90FCFFF2-6ED8-44B7-8ED3-8B1E7F86DE0D}">
      <formula1>$P$16:$P$18</formula1>
    </dataValidation>
    <dataValidation type="list" allowBlank="1" showInputMessage="1" showErrorMessage="1" sqref="Y8 D8" xr:uid="{1F4B6813-041B-4482-8322-2F36B2F751E5}">
      <formula1>INDIRECT($S$16)</formula1>
    </dataValidation>
    <dataValidation type="list" allowBlank="1" showInputMessage="1" showErrorMessage="1" sqref="Y7 AD4:AD5" xr:uid="{E0ADBECC-4994-4255-9387-381BC32DBA7A}">
      <formula1>INDIRECT($Z$16)</formula1>
    </dataValidation>
    <dataValidation type="list" allowBlank="1" showInputMessage="1" showErrorMessage="1" sqref="F5" xr:uid="{DFA64A91-3497-40A3-8CA3-45EB4994C345}">
      <formula1>$P$16:$P$18</formula1>
    </dataValidation>
    <dataValidation type="list" allowBlank="1" showInputMessage="1" showErrorMessage="1" sqref="F7" xr:uid="{EA0D5B33-E2A4-4AE3-8F99-26C4E9ADB6B0}">
      <formula1>INDIRECT("'"&amp;"עזר"&amp;"'!"&amp;S16)</formula1>
    </dataValidation>
    <dataValidation type="decimal" allowBlank="1" showErrorMessage="1" errorTitle="שגיאה בחלקיות" error="החלקיות צריכה להיות בין 0 ל-1 בספרות עשרוניות_x000a_" promptTitle="הזן חלקיות שכר" prompt="נא הזן חלקיות שכר בין 0 ל-1" sqref="F9" xr:uid="{7E13AC44-3611-4889-A37C-01867C3CA7AE}">
      <formula1>0</formula1>
      <formula2>1</formula2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347159B3-4C1C-4D9D-B57A-29E5F1564583}">
            <xm:f>NOT(_xlfn.XLOOKUP(_xlfn.XLOOKUP($F$7,עזר!$B:$B,עזר!$C:$C),עזר!$C:$C,עזר!$A:$A)=$F$5)</xm:f>
            <x14:dxf>
              <fill>
                <patternFill>
                  <bgColor rgb="FFFF0000"/>
                </patternFill>
              </fill>
            </x14:dxf>
          </x14:cfRule>
          <xm:sqref>H7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5D10A-9B02-4A97-B6CC-098E58789724}">
  <dimension ref="A1:Q11"/>
  <sheetViews>
    <sheetView rightToLeft="1" workbookViewId="0">
      <selection activeCell="B5" sqref="B5"/>
    </sheetView>
  </sheetViews>
  <sheetFormatPr defaultRowHeight="14.25" x14ac:dyDescent="0.2"/>
  <cols>
    <col min="2" max="2" width="20.875" customWidth="1"/>
    <col min="3" max="3" width="42.625" customWidth="1"/>
    <col min="12" max="12" width="16.625" customWidth="1"/>
  </cols>
  <sheetData>
    <row r="1" spans="1:17" x14ac:dyDescent="0.2">
      <c r="C1" t="s">
        <v>71</v>
      </c>
      <c r="H1" t="s">
        <v>72</v>
      </c>
      <c r="L1" t="str">
        <f>'מחשבון וותק מקור'!F5</f>
        <v>עוזרי הוראה-14</v>
      </c>
    </row>
    <row r="2" spans="1:17" ht="17.25" thickBot="1" x14ac:dyDescent="0.3">
      <c r="H2" s="1" t="s">
        <v>60</v>
      </c>
      <c r="I2" s="2"/>
    </row>
    <row r="3" spans="1:17" ht="27" thickBot="1" x14ac:dyDescent="0.45">
      <c r="A3" s="9" t="s">
        <v>57</v>
      </c>
      <c r="B3" s="59" t="s">
        <v>86</v>
      </c>
      <c r="C3" s="3" t="s">
        <v>23</v>
      </c>
      <c r="D3" s="5" t="s">
        <v>43</v>
      </c>
      <c r="H3" s="8">
        <v>11</v>
      </c>
      <c r="I3" s="2">
        <v>551</v>
      </c>
      <c r="L3" t="s">
        <v>54</v>
      </c>
      <c r="M3" t="s">
        <v>78</v>
      </c>
      <c r="P3" s="7" t="s">
        <v>56</v>
      </c>
      <c r="Q3" s="7" t="str">
        <f>VLOOKUP(L1,L3:M5,2,0)</f>
        <v>b8:b8</v>
      </c>
    </row>
    <row r="4" spans="1:17" ht="27" thickBot="1" x14ac:dyDescent="0.45">
      <c r="A4" s="9" t="s">
        <v>57</v>
      </c>
      <c r="B4" s="59" t="s">
        <v>89</v>
      </c>
      <c r="C4" s="3" t="s">
        <v>22</v>
      </c>
      <c r="D4" s="5" t="s">
        <v>44</v>
      </c>
      <c r="H4" s="8"/>
      <c r="I4" s="2">
        <v>652</v>
      </c>
      <c r="L4" t="s">
        <v>57</v>
      </c>
      <c r="M4" t="s">
        <v>73</v>
      </c>
    </row>
    <row r="5" spans="1:17" ht="27" thickBot="1" x14ac:dyDescent="0.45">
      <c r="A5" s="9" t="s">
        <v>57</v>
      </c>
      <c r="B5" s="59" t="s">
        <v>87</v>
      </c>
      <c r="C5" s="3" t="s">
        <v>21</v>
      </c>
      <c r="D5" s="5" t="s">
        <v>45</v>
      </c>
      <c r="L5" t="s">
        <v>58</v>
      </c>
      <c r="M5" t="s">
        <v>74</v>
      </c>
    </row>
    <row r="6" spans="1:17" ht="27" thickBot="1" x14ac:dyDescent="0.45">
      <c r="A6" s="9" t="s">
        <v>57</v>
      </c>
      <c r="B6" s="59" t="s">
        <v>88</v>
      </c>
      <c r="C6" s="3" t="s">
        <v>20</v>
      </c>
      <c r="D6" s="5" t="s">
        <v>46</v>
      </c>
    </row>
    <row r="7" spans="1:17" ht="27" thickBot="1" x14ac:dyDescent="0.45">
      <c r="A7" s="9" t="s">
        <v>54</v>
      </c>
      <c r="B7" s="59"/>
      <c r="C7" s="3" t="s">
        <v>69</v>
      </c>
      <c r="D7" s="6" t="s">
        <v>47</v>
      </c>
    </row>
    <row r="8" spans="1:17" ht="27" thickBot="1" x14ac:dyDescent="0.45">
      <c r="A8" s="9" t="s">
        <v>54</v>
      </c>
      <c r="B8" s="59" t="s">
        <v>81</v>
      </c>
      <c r="C8" s="3" t="s">
        <v>50</v>
      </c>
      <c r="D8" s="6" t="s">
        <v>49</v>
      </c>
    </row>
    <row r="9" spans="1:17" ht="27" thickBot="1" x14ac:dyDescent="0.45">
      <c r="A9" s="9" t="s">
        <v>58</v>
      </c>
      <c r="B9" s="59" t="s">
        <v>82</v>
      </c>
      <c r="C9" s="3" t="s">
        <v>31</v>
      </c>
      <c r="D9" s="6" t="s">
        <v>51</v>
      </c>
    </row>
    <row r="10" spans="1:17" ht="27" thickBot="1" x14ac:dyDescent="0.45">
      <c r="A10" s="9" t="s">
        <v>58</v>
      </c>
      <c r="B10" s="59" t="s">
        <v>83</v>
      </c>
      <c r="C10" s="3" t="s">
        <v>30</v>
      </c>
      <c r="D10" s="6" t="s">
        <v>52</v>
      </c>
    </row>
    <row r="11" spans="1:17" ht="27" thickBot="1" x14ac:dyDescent="0.45">
      <c r="A11" s="9" t="s">
        <v>58</v>
      </c>
      <c r="B11" s="59" t="s">
        <v>84</v>
      </c>
      <c r="C11" s="3" t="s">
        <v>32</v>
      </c>
      <c r="D11" s="6" t="s">
        <v>53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2C066-646C-40E9-AD30-25A1C9C1A967}">
  <dimension ref="A1:O143"/>
  <sheetViews>
    <sheetView rightToLeft="1" zoomScaleNormal="100" zoomScaleSheetLayoutView="70" workbookViewId="0">
      <selection sqref="A1:O143"/>
    </sheetView>
  </sheetViews>
  <sheetFormatPr defaultRowHeight="14.25" x14ac:dyDescent="0.2"/>
  <cols>
    <col min="1" max="1" width="12" customWidth="1"/>
    <col min="2" max="3" width="15.75" customWidth="1"/>
    <col min="4" max="4" width="21.75" customWidth="1"/>
    <col min="5" max="5" width="19.75" customWidth="1"/>
    <col min="6" max="6" width="14.25" customWidth="1"/>
    <col min="7" max="7" width="5.75" customWidth="1"/>
    <col min="8" max="8" width="4.375" customWidth="1"/>
    <col min="9" max="9" width="9.875" customWidth="1"/>
    <col min="10" max="11" width="15.75" customWidth="1"/>
    <col min="12" max="12" width="21.75" customWidth="1"/>
    <col min="13" max="13" width="19.875" customWidth="1"/>
    <col min="14" max="14" width="14.25" customWidth="1"/>
    <col min="15" max="15" width="12" customWidth="1"/>
    <col min="16" max="16" width="12.875" bestFit="1" customWidth="1"/>
    <col min="17" max="17" width="9.25" bestFit="1" customWidth="1"/>
    <col min="18" max="18" width="10.625" bestFit="1" customWidth="1"/>
  </cols>
  <sheetData>
    <row r="1" spans="1:15" ht="34.5" customHeight="1" x14ac:dyDescent="0.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8.75" customHeight="1" x14ac:dyDescent="0.3">
      <c r="A2" s="136" t="s">
        <v>94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5" x14ac:dyDescent="0.25">
      <c r="A3" s="74" t="s">
        <v>19</v>
      </c>
      <c r="B3" s="75">
        <v>8.5000000000000006E-2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45"/>
    </row>
    <row r="5" spans="1:15" ht="26.25" x14ac:dyDescent="0.4">
      <c r="A5" s="77"/>
      <c r="B5" s="78" t="s">
        <v>20</v>
      </c>
      <c r="C5" s="79"/>
      <c r="D5" s="79"/>
      <c r="E5" s="80"/>
      <c r="F5" s="80" t="s">
        <v>95</v>
      </c>
      <c r="G5" s="81"/>
      <c r="H5" s="77"/>
      <c r="I5" s="77"/>
      <c r="J5" s="78" t="s">
        <v>21</v>
      </c>
      <c r="K5" s="79"/>
      <c r="L5" s="79"/>
      <c r="M5" s="80"/>
      <c r="N5" s="80" t="s">
        <v>95</v>
      </c>
      <c r="O5" s="81"/>
    </row>
    <row r="6" spans="1:15" s="4" customFormat="1" ht="33" x14ac:dyDescent="0.2">
      <c r="A6" s="124"/>
      <c r="B6" s="125" t="s">
        <v>13</v>
      </c>
      <c r="C6" s="126" t="s">
        <v>14</v>
      </c>
      <c r="D6" s="125" t="s">
        <v>15</v>
      </c>
      <c r="E6" s="125" t="s">
        <v>16</v>
      </c>
      <c r="F6" s="125" t="s">
        <v>17</v>
      </c>
      <c r="G6" s="127"/>
      <c r="H6" s="128"/>
      <c r="I6" s="129"/>
      <c r="J6" s="125" t="s">
        <v>13</v>
      </c>
      <c r="K6" s="126" t="s">
        <v>14</v>
      </c>
      <c r="L6" s="125" t="s">
        <v>15</v>
      </c>
      <c r="M6" s="125" t="s">
        <v>16</v>
      </c>
      <c r="N6" s="125" t="s">
        <v>17</v>
      </c>
      <c r="O6" s="127"/>
    </row>
    <row r="7" spans="1:15" ht="16.5" x14ac:dyDescent="0.25">
      <c r="A7" s="83"/>
      <c r="B7" s="84">
        <v>0</v>
      </c>
      <c r="C7" s="85">
        <v>7836.8745496649553</v>
      </c>
      <c r="D7" s="85">
        <v>2158.585642908864</v>
      </c>
      <c r="E7" s="85">
        <v>9995.4601925738189</v>
      </c>
      <c r="F7" s="85">
        <v>1419.5876888463704</v>
      </c>
      <c r="G7" s="86"/>
      <c r="H7" s="90"/>
      <c r="I7" s="91"/>
      <c r="J7" s="84">
        <v>0</v>
      </c>
      <c r="K7" s="85">
        <v>7340.3523230945557</v>
      </c>
      <c r="L7" s="85">
        <v>2141.8360704411839</v>
      </c>
      <c r="M7" s="85">
        <v>9482.18839353574</v>
      </c>
      <c r="N7" s="85">
        <v>1347.7296369810388</v>
      </c>
      <c r="O7" s="86"/>
    </row>
    <row r="8" spans="1:15" ht="16.5" x14ac:dyDescent="0.25">
      <c r="A8" s="83"/>
      <c r="B8" s="84">
        <v>1</v>
      </c>
      <c r="C8" s="87">
        <v>7904.1591570137552</v>
      </c>
      <c r="D8" s="88">
        <v>2158.585642908864</v>
      </c>
      <c r="E8" s="88">
        <v>10062.744799922619</v>
      </c>
      <c r="F8" s="87">
        <v>1429.0075338752022</v>
      </c>
      <c r="G8" s="86"/>
      <c r="H8" s="92"/>
      <c r="I8" s="91"/>
      <c r="J8" s="84">
        <v>1</v>
      </c>
      <c r="K8" s="87">
        <v>7407.6369304433556</v>
      </c>
      <c r="L8" s="88">
        <v>2141.8360704411839</v>
      </c>
      <c r="M8" s="88">
        <v>9549.4730008845399</v>
      </c>
      <c r="N8" s="87">
        <v>1357.149482009871</v>
      </c>
      <c r="O8" s="89"/>
    </row>
    <row r="9" spans="1:15" ht="16.5" x14ac:dyDescent="0.25">
      <c r="A9" s="83"/>
      <c r="B9" s="84">
        <v>2</v>
      </c>
      <c r="C9" s="87">
        <v>7971.4437643625552</v>
      </c>
      <c r="D9" s="88">
        <v>2158.585642908864</v>
      </c>
      <c r="E9" s="88">
        <v>10130.029407271419</v>
      </c>
      <c r="F9" s="87">
        <v>1438.4273789040344</v>
      </c>
      <c r="G9" s="89"/>
      <c r="H9" s="90"/>
      <c r="I9" s="83"/>
      <c r="J9" s="84">
        <v>2</v>
      </c>
      <c r="K9" s="87">
        <v>7474.8022388429563</v>
      </c>
      <c r="L9" s="88">
        <v>2141.8360704411839</v>
      </c>
      <c r="M9" s="88">
        <v>9616.6383092841406</v>
      </c>
      <c r="N9" s="87">
        <v>1366.552625185815</v>
      </c>
      <c r="O9" s="89"/>
    </row>
    <row r="10" spans="1:15" ht="16.5" x14ac:dyDescent="0.25">
      <c r="A10" s="83"/>
      <c r="B10" s="84">
        <v>3</v>
      </c>
      <c r="C10" s="87">
        <v>8038.609072762154</v>
      </c>
      <c r="D10" s="88">
        <v>2158.585642908864</v>
      </c>
      <c r="E10" s="88">
        <v>10197.194715671018</v>
      </c>
      <c r="F10" s="87">
        <v>1447.830522079978</v>
      </c>
      <c r="G10" s="89"/>
      <c r="H10" s="90"/>
      <c r="I10" s="83"/>
      <c r="J10" s="84">
        <v>3</v>
      </c>
      <c r="K10" s="87">
        <v>7542.0868461917562</v>
      </c>
      <c r="L10" s="88">
        <v>2141.8360704411839</v>
      </c>
      <c r="M10" s="88">
        <v>9683.9229166329405</v>
      </c>
      <c r="N10" s="87">
        <v>1375.9724702146468</v>
      </c>
      <c r="O10" s="89"/>
    </row>
    <row r="11" spans="1:15" ht="16.5" x14ac:dyDescent="0.25">
      <c r="A11" s="83"/>
      <c r="B11" s="84">
        <v>4</v>
      </c>
      <c r="C11" s="87">
        <v>8105.8936801109558</v>
      </c>
      <c r="D11" s="88">
        <v>2158.585642908864</v>
      </c>
      <c r="E11" s="88">
        <v>10264.479323019819</v>
      </c>
      <c r="F11" s="87">
        <v>1457.2503671088102</v>
      </c>
      <c r="G11" s="89"/>
      <c r="H11" s="90"/>
      <c r="I11" s="83"/>
      <c r="J11" s="84">
        <v>4</v>
      </c>
      <c r="K11" s="87">
        <v>7609.3714535405561</v>
      </c>
      <c r="L11" s="88">
        <v>2141.8360704411839</v>
      </c>
      <c r="M11" s="88">
        <v>9751.2075239817405</v>
      </c>
      <c r="N11" s="87">
        <v>1385.3923152434791</v>
      </c>
      <c r="O11" s="89"/>
    </row>
    <row r="12" spans="1:15" ht="16.5" x14ac:dyDescent="0.25">
      <c r="A12" s="83"/>
      <c r="B12" s="84">
        <v>5</v>
      </c>
      <c r="C12" s="87">
        <v>8173.1782874597557</v>
      </c>
      <c r="D12" s="88">
        <v>2158.585642908864</v>
      </c>
      <c r="E12" s="88">
        <v>10331.763930368619</v>
      </c>
      <c r="F12" s="87">
        <v>1466.670212137642</v>
      </c>
      <c r="G12" s="89"/>
      <c r="H12" s="90"/>
      <c r="I12" s="83"/>
      <c r="J12" s="84">
        <v>5</v>
      </c>
      <c r="K12" s="87">
        <v>7676.656060889356</v>
      </c>
      <c r="L12" s="88">
        <v>2141.8360704411839</v>
      </c>
      <c r="M12" s="88">
        <v>9818.4921313305404</v>
      </c>
      <c r="N12" s="87">
        <v>1394.8121602723108</v>
      </c>
      <c r="O12" s="89"/>
    </row>
    <row r="13" spans="1:15" ht="16.5" x14ac:dyDescent="0.25">
      <c r="A13" s="83"/>
      <c r="B13" s="84">
        <v>6</v>
      </c>
      <c r="C13" s="87">
        <v>8240.4628948085556</v>
      </c>
      <c r="D13" s="88">
        <v>2158.585642908864</v>
      </c>
      <c r="E13" s="88">
        <v>10399.048537717419</v>
      </c>
      <c r="F13" s="87">
        <v>1476.0900571664743</v>
      </c>
      <c r="G13" s="89"/>
      <c r="H13" s="90"/>
      <c r="I13" s="83"/>
      <c r="J13" s="84">
        <v>6</v>
      </c>
      <c r="K13" s="87">
        <v>7743.9406682381541</v>
      </c>
      <c r="L13" s="88">
        <v>2141.8360704411839</v>
      </c>
      <c r="M13" s="88">
        <v>9885.7767386793385</v>
      </c>
      <c r="N13" s="87">
        <v>1404.2320053011431</v>
      </c>
      <c r="O13" s="89"/>
    </row>
    <row r="14" spans="1:15" ht="16.5" x14ac:dyDescent="0.25">
      <c r="A14" s="83"/>
      <c r="B14" s="84">
        <v>7</v>
      </c>
      <c r="C14" s="87">
        <v>8307.7475021573555</v>
      </c>
      <c r="D14" s="88">
        <v>2158.585642908864</v>
      </c>
      <c r="E14" s="88">
        <v>10466.333145066219</v>
      </c>
      <c r="F14" s="87">
        <v>1485.509902195306</v>
      </c>
      <c r="G14" s="89"/>
      <c r="H14" s="90"/>
      <c r="I14" s="83"/>
      <c r="J14" s="84">
        <v>7</v>
      </c>
      <c r="K14" s="87">
        <v>7811.2252755869558</v>
      </c>
      <c r="L14" s="88">
        <v>2141.8360704411839</v>
      </c>
      <c r="M14" s="88">
        <v>9953.0613460281402</v>
      </c>
      <c r="N14" s="87">
        <v>1413.6518503299749</v>
      </c>
      <c r="O14" s="89"/>
    </row>
    <row r="15" spans="1:15" ht="16.5" x14ac:dyDescent="0.25">
      <c r="A15" s="83"/>
      <c r="B15" s="84">
        <v>8</v>
      </c>
      <c r="C15" s="87">
        <v>8375.0321095061554</v>
      </c>
      <c r="D15" s="88">
        <v>2158.585642908864</v>
      </c>
      <c r="E15" s="88">
        <v>10533.617752415019</v>
      </c>
      <c r="F15" s="87">
        <v>1494.9297472241383</v>
      </c>
      <c r="G15" s="89"/>
      <c r="H15" s="90"/>
      <c r="I15" s="83"/>
      <c r="J15" s="84">
        <v>8</v>
      </c>
      <c r="K15" s="87">
        <v>7878.5098829357539</v>
      </c>
      <c r="L15" s="88">
        <v>2141.8360704411839</v>
      </c>
      <c r="M15" s="88">
        <v>10020.345953376938</v>
      </c>
      <c r="N15" s="87">
        <v>1423.0716953588067</v>
      </c>
      <c r="O15" s="89"/>
    </row>
    <row r="16" spans="1:15" ht="16.5" x14ac:dyDescent="0.25">
      <c r="A16" s="83"/>
      <c r="B16" s="84">
        <v>9</v>
      </c>
      <c r="C16" s="87">
        <v>8442.3167168549553</v>
      </c>
      <c r="D16" s="88">
        <v>2158.585642908864</v>
      </c>
      <c r="E16" s="88">
        <v>10600.902359763819</v>
      </c>
      <c r="F16" s="87">
        <v>1504.3495922529701</v>
      </c>
      <c r="G16" s="89"/>
      <c r="H16" s="90"/>
      <c r="I16" s="83"/>
      <c r="J16" s="84">
        <v>9</v>
      </c>
      <c r="K16" s="87">
        <v>7945.7944902845556</v>
      </c>
      <c r="L16" s="88">
        <v>2141.8360704411839</v>
      </c>
      <c r="M16" s="88">
        <v>10087.63056072574</v>
      </c>
      <c r="N16" s="87">
        <v>1432.4915403876389</v>
      </c>
      <c r="O16" s="89"/>
    </row>
    <row r="17" spans="1:15" ht="16.5" x14ac:dyDescent="0.25">
      <c r="A17" s="83"/>
      <c r="B17" s="84">
        <v>10</v>
      </c>
      <c r="C17" s="87">
        <v>8509.6013242037552</v>
      </c>
      <c r="D17" s="88">
        <v>2158.585642908864</v>
      </c>
      <c r="E17" s="88">
        <v>10668.186967112619</v>
      </c>
      <c r="F17" s="87">
        <v>1513.7694372818019</v>
      </c>
      <c r="G17" s="89"/>
      <c r="H17" s="90"/>
      <c r="I17" s="83"/>
      <c r="J17" s="84">
        <v>10</v>
      </c>
      <c r="K17" s="87">
        <v>8013.0790976333556</v>
      </c>
      <c r="L17" s="88">
        <v>2141.8360704411839</v>
      </c>
      <c r="M17" s="88">
        <v>10154.91516807454</v>
      </c>
      <c r="N17" s="87">
        <v>1441.9113854164711</v>
      </c>
      <c r="O17" s="89"/>
    </row>
    <row r="18" spans="1:15" ht="16.5" x14ac:dyDescent="0.25">
      <c r="A18" s="83"/>
      <c r="B18" s="84">
        <v>11</v>
      </c>
      <c r="C18" s="87">
        <v>8576.8859315525569</v>
      </c>
      <c r="D18" s="88">
        <v>2158.585642908864</v>
      </c>
      <c r="E18" s="88">
        <v>10735.47157446142</v>
      </c>
      <c r="F18" s="87">
        <v>1523.1892823106346</v>
      </c>
      <c r="G18" s="89"/>
      <c r="H18" s="90"/>
      <c r="I18" s="83"/>
      <c r="J18" s="84">
        <v>11</v>
      </c>
      <c r="K18" s="87">
        <v>8080.2444060329562</v>
      </c>
      <c r="L18" s="88">
        <v>2141.8360704411839</v>
      </c>
      <c r="M18" s="88">
        <v>10222.080476474141</v>
      </c>
      <c r="N18" s="87">
        <v>1451.3145285924152</v>
      </c>
      <c r="O18" s="89"/>
    </row>
    <row r="19" spans="1:15" ht="16.5" x14ac:dyDescent="0.25">
      <c r="A19" s="83"/>
      <c r="B19" s="84">
        <v>12</v>
      </c>
      <c r="C19" s="87">
        <v>8644.0512399521558</v>
      </c>
      <c r="D19" s="88">
        <v>2158.585642908864</v>
      </c>
      <c r="E19" s="88">
        <v>10802.636882861019</v>
      </c>
      <c r="F19" s="87">
        <v>1532.5924254865781</v>
      </c>
      <c r="G19" s="89"/>
      <c r="H19" s="90"/>
      <c r="I19" s="83"/>
      <c r="J19" s="84">
        <v>12</v>
      </c>
      <c r="K19" s="87">
        <v>8147.5290133817543</v>
      </c>
      <c r="L19" s="88">
        <v>2141.8360704411839</v>
      </c>
      <c r="M19" s="88">
        <v>10289.365083822939</v>
      </c>
      <c r="N19" s="87">
        <v>1460.734373621247</v>
      </c>
      <c r="O19" s="89"/>
    </row>
    <row r="20" spans="1:15" ht="16.5" x14ac:dyDescent="0.25">
      <c r="A20" s="83"/>
      <c r="B20" s="84">
        <v>13</v>
      </c>
      <c r="C20" s="87">
        <v>8711.3358473009557</v>
      </c>
      <c r="D20" s="88">
        <v>2158.585642908864</v>
      </c>
      <c r="E20" s="88">
        <v>10869.921490209819</v>
      </c>
      <c r="F20" s="87">
        <v>1542.0122705154099</v>
      </c>
      <c r="G20" s="89"/>
      <c r="H20" s="90"/>
      <c r="I20" s="83"/>
      <c r="J20" s="84">
        <v>13</v>
      </c>
      <c r="K20" s="87">
        <v>8214.8136207305561</v>
      </c>
      <c r="L20" s="88">
        <v>2141.8360704411839</v>
      </c>
      <c r="M20" s="88">
        <v>10356.64969117174</v>
      </c>
      <c r="N20" s="87">
        <v>1470.1542186500792</v>
      </c>
      <c r="O20" s="89"/>
    </row>
    <row r="21" spans="1:15" ht="16.5" x14ac:dyDescent="0.25">
      <c r="A21" s="83"/>
      <c r="B21" s="84">
        <v>14</v>
      </c>
      <c r="C21" s="87">
        <v>8778.6204546497556</v>
      </c>
      <c r="D21" s="88">
        <v>2158.585642908864</v>
      </c>
      <c r="E21" s="88">
        <v>10937.206097558619</v>
      </c>
      <c r="F21" s="87">
        <v>1551.4321155442422</v>
      </c>
      <c r="G21" s="89"/>
      <c r="H21" s="90"/>
      <c r="I21" s="83"/>
      <c r="J21" s="84">
        <v>14</v>
      </c>
      <c r="K21" s="87">
        <v>8282.0982280793542</v>
      </c>
      <c r="L21" s="88">
        <v>2141.8360704411839</v>
      </c>
      <c r="M21" s="88">
        <v>10423.934298520539</v>
      </c>
      <c r="N21" s="87">
        <v>1479.574063678911</v>
      </c>
      <c r="O21" s="89"/>
    </row>
    <row r="22" spans="1:15" ht="16.5" x14ac:dyDescent="0.25">
      <c r="A22" s="83"/>
      <c r="B22" s="84">
        <v>15</v>
      </c>
      <c r="C22" s="87">
        <v>8845.9050619985574</v>
      </c>
      <c r="D22" s="88">
        <v>2158.585642908864</v>
      </c>
      <c r="E22" s="88">
        <v>11004.490704907421</v>
      </c>
      <c r="F22" s="87">
        <v>1560.8519605730744</v>
      </c>
      <c r="G22" s="89"/>
      <c r="H22" s="90"/>
      <c r="I22" s="83"/>
      <c r="J22" s="84">
        <v>15</v>
      </c>
      <c r="K22" s="87">
        <v>8349.3828354281541</v>
      </c>
      <c r="L22" s="88">
        <v>2141.8360704411839</v>
      </c>
      <c r="M22" s="88">
        <v>10491.218905869338</v>
      </c>
      <c r="N22" s="87">
        <v>1488.9939087077428</v>
      </c>
      <c r="O22" s="89"/>
    </row>
    <row r="23" spans="1:15" ht="16.5" x14ac:dyDescent="0.25">
      <c r="A23" s="83"/>
      <c r="B23" s="84">
        <v>16</v>
      </c>
      <c r="C23" s="87">
        <v>8913.1896693473554</v>
      </c>
      <c r="D23" s="88">
        <v>2158.585642908864</v>
      </c>
      <c r="E23" s="88">
        <v>11071.775312256219</v>
      </c>
      <c r="F23" s="87">
        <v>1570.2718056019062</v>
      </c>
      <c r="G23" s="89"/>
      <c r="H23" s="90"/>
      <c r="I23" s="83"/>
      <c r="J23" s="84">
        <v>16</v>
      </c>
      <c r="K23" s="87">
        <v>8416.6674427769558</v>
      </c>
      <c r="L23" s="88">
        <v>2141.8360704411839</v>
      </c>
      <c r="M23" s="88">
        <v>10558.50351321814</v>
      </c>
      <c r="N23" s="87">
        <v>1498.413753736575</v>
      </c>
      <c r="O23" s="89"/>
    </row>
    <row r="24" spans="1:15" ht="16.5" x14ac:dyDescent="0.25">
      <c r="A24" s="83"/>
      <c r="B24" s="84">
        <v>17</v>
      </c>
      <c r="C24" s="87">
        <v>8980.4742766961554</v>
      </c>
      <c r="D24" s="88">
        <v>2158.585642908864</v>
      </c>
      <c r="E24" s="88">
        <v>11139.059919605019</v>
      </c>
      <c r="F24" s="87">
        <v>1579.691650630738</v>
      </c>
      <c r="G24" s="89"/>
      <c r="H24" s="90"/>
      <c r="I24" s="83"/>
      <c r="J24" s="84">
        <v>17</v>
      </c>
      <c r="K24" s="87">
        <v>8483.9520501257557</v>
      </c>
      <c r="L24" s="88">
        <v>2141.8360704411839</v>
      </c>
      <c r="M24" s="88">
        <v>10625.78812056694</v>
      </c>
      <c r="N24" s="87">
        <v>1507.8335987654068</v>
      </c>
      <c r="O24" s="89"/>
    </row>
    <row r="25" spans="1:15" ht="16.5" x14ac:dyDescent="0.25">
      <c r="A25" s="83"/>
      <c r="B25" s="84">
        <v>18</v>
      </c>
      <c r="C25" s="87">
        <v>9047.7588840449553</v>
      </c>
      <c r="D25" s="88">
        <v>2158.585642908864</v>
      </c>
      <c r="E25" s="88">
        <v>11206.344526953819</v>
      </c>
      <c r="F25" s="87">
        <v>1589.1114956595702</v>
      </c>
      <c r="G25" s="89"/>
      <c r="H25" s="90"/>
      <c r="I25" s="83"/>
      <c r="J25" s="84">
        <v>18</v>
      </c>
      <c r="K25" s="87">
        <v>8551.2366574745556</v>
      </c>
      <c r="L25" s="88">
        <v>2141.8360704411839</v>
      </c>
      <c r="M25" s="88">
        <v>10693.07272791574</v>
      </c>
      <c r="N25" s="87">
        <v>1517.253443794239</v>
      </c>
      <c r="O25" s="89"/>
    </row>
    <row r="26" spans="1:15" ht="16.5" x14ac:dyDescent="0.25">
      <c r="A26" s="83"/>
      <c r="B26" s="84">
        <v>19</v>
      </c>
      <c r="C26" s="87">
        <v>9115.0434913937552</v>
      </c>
      <c r="D26" s="88">
        <v>2158.585642908864</v>
      </c>
      <c r="E26" s="88">
        <v>11273.629134302619</v>
      </c>
      <c r="F26" s="87">
        <v>1598.531340688402</v>
      </c>
      <c r="G26" s="93"/>
      <c r="H26" s="94"/>
      <c r="I26" s="95"/>
      <c r="J26" s="84">
        <v>19</v>
      </c>
      <c r="K26" s="87">
        <v>8618.5212648233555</v>
      </c>
      <c r="L26" s="88">
        <v>2141.8360704411839</v>
      </c>
      <c r="M26" s="88">
        <v>10760.35733526454</v>
      </c>
      <c r="N26" s="87">
        <v>1526.6732888230713</v>
      </c>
      <c r="O26" s="89"/>
    </row>
    <row r="27" spans="1:15" ht="16.5" x14ac:dyDescent="0.25">
      <c r="A27" s="83"/>
      <c r="B27" s="84">
        <v>20</v>
      </c>
      <c r="C27" s="87">
        <v>9182.3280987425551</v>
      </c>
      <c r="D27" s="88">
        <v>2158.585642908864</v>
      </c>
      <c r="E27" s="88">
        <v>11340.913741651419</v>
      </c>
      <c r="F27" s="87">
        <v>1607.9511857172342</v>
      </c>
      <c r="G27" s="93"/>
      <c r="H27" s="94"/>
      <c r="I27" s="95"/>
      <c r="J27" s="84">
        <v>20</v>
      </c>
      <c r="K27" s="87">
        <v>8685.6865732229544</v>
      </c>
      <c r="L27" s="88">
        <v>2141.8360704411839</v>
      </c>
      <c r="M27" s="88">
        <v>10827.522643664139</v>
      </c>
      <c r="N27" s="87">
        <v>1536.0764319990149</v>
      </c>
      <c r="O27" s="89"/>
    </row>
    <row r="28" spans="1:15" ht="16.5" x14ac:dyDescent="0.25">
      <c r="A28" s="83"/>
      <c r="B28" s="84">
        <v>21</v>
      </c>
      <c r="C28" s="87">
        <v>9249.4934071421558</v>
      </c>
      <c r="D28" s="88">
        <v>2158.585642908864</v>
      </c>
      <c r="E28" s="88">
        <v>11408.079050051019</v>
      </c>
      <c r="F28" s="87">
        <v>1617.3543288931783</v>
      </c>
      <c r="G28" s="93"/>
      <c r="H28" s="94"/>
      <c r="I28" s="95"/>
      <c r="J28" s="84">
        <v>21</v>
      </c>
      <c r="K28" s="87">
        <v>8752.9711805717561</v>
      </c>
      <c r="L28" s="88">
        <v>2141.8360704411839</v>
      </c>
      <c r="M28" s="88">
        <v>10894.80725101294</v>
      </c>
      <c r="N28" s="87">
        <v>1545.4962770278471</v>
      </c>
      <c r="O28" s="89"/>
    </row>
    <row r="29" spans="1:15" ht="16.5" x14ac:dyDescent="0.25">
      <c r="A29" s="83"/>
      <c r="B29" s="84">
        <v>22</v>
      </c>
      <c r="C29" s="87">
        <v>9316.7780144909557</v>
      </c>
      <c r="D29" s="88">
        <v>2158.585642908864</v>
      </c>
      <c r="E29" s="88">
        <v>11475.363657399819</v>
      </c>
      <c r="F29" s="87">
        <v>1626.77417392201</v>
      </c>
      <c r="G29" s="93"/>
      <c r="H29" s="94"/>
      <c r="I29" s="95"/>
      <c r="J29" s="84">
        <v>22</v>
      </c>
      <c r="K29" s="87">
        <v>8820.255787920556</v>
      </c>
      <c r="L29" s="88">
        <v>2141.8360704411839</v>
      </c>
      <c r="M29" s="88">
        <v>10962.09185836174</v>
      </c>
      <c r="N29" s="87">
        <v>1554.9161220566789</v>
      </c>
      <c r="O29" s="89"/>
    </row>
    <row r="30" spans="1:15" ht="16.5" x14ac:dyDescent="0.25">
      <c r="A30" s="83"/>
      <c r="B30" s="84">
        <v>23</v>
      </c>
      <c r="C30" s="87">
        <v>9384.0626218397556</v>
      </c>
      <c r="D30" s="88">
        <v>2158.585642908864</v>
      </c>
      <c r="E30" s="88">
        <v>11542.648264748619</v>
      </c>
      <c r="F30" s="87">
        <v>1636.1940189508423</v>
      </c>
      <c r="G30" s="93"/>
      <c r="H30" s="94"/>
      <c r="I30" s="95"/>
      <c r="J30" s="84">
        <v>23</v>
      </c>
      <c r="K30" s="87">
        <v>8887.5403952693559</v>
      </c>
      <c r="L30" s="88">
        <v>2141.8360704411839</v>
      </c>
      <c r="M30" s="88">
        <v>11029.37646571054</v>
      </c>
      <c r="N30" s="87">
        <v>1564.3359670855111</v>
      </c>
      <c r="O30" s="89"/>
    </row>
    <row r="31" spans="1:15" ht="16.5" x14ac:dyDescent="0.25">
      <c r="A31" s="83"/>
      <c r="B31" s="84">
        <v>24</v>
      </c>
      <c r="C31" s="87">
        <v>9451.3472291885573</v>
      </c>
      <c r="D31" s="88">
        <v>2158.585642908864</v>
      </c>
      <c r="E31" s="88">
        <v>11609.932872097421</v>
      </c>
      <c r="F31" s="87">
        <v>1645.6138639796745</v>
      </c>
      <c r="G31" s="93"/>
      <c r="H31" s="94"/>
      <c r="I31" s="95"/>
      <c r="J31" s="84">
        <v>24</v>
      </c>
      <c r="K31" s="87">
        <v>8954.8250026181558</v>
      </c>
      <c r="L31" s="88">
        <v>2141.8360704411839</v>
      </c>
      <c r="M31" s="88">
        <v>11096.66107305934</v>
      </c>
      <c r="N31" s="87">
        <v>1573.7558121143429</v>
      </c>
      <c r="O31" s="89"/>
    </row>
    <row r="32" spans="1:15" ht="16.5" x14ac:dyDescent="0.25">
      <c r="A32" s="83"/>
      <c r="B32" s="84">
        <v>25</v>
      </c>
      <c r="C32" s="87">
        <v>9518.6318365373554</v>
      </c>
      <c r="D32" s="88">
        <v>2158.585642908864</v>
      </c>
      <c r="E32" s="88">
        <v>11677.217479446219</v>
      </c>
      <c r="F32" s="87">
        <v>1655.0337090085059</v>
      </c>
      <c r="G32" s="93"/>
      <c r="H32" s="94"/>
      <c r="I32" s="95"/>
      <c r="J32" s="84">
        <v>25</v>
      </c>
      <c r="K32" s="87">
        <v>9022.1096099669558</v>
      </c>
      <c r="L32" s="88">
        <v>2141.8360704411839</v>
      </c>
      <c r="M32" s="88">
        <v>11163.94568040814</v>
      </c>
      <c r="N32" s="87">
        <v>1583.1756571431752</v>
      </c>
      <c r="O32" s="89"/>
    </row>
    <row r="33" spans="1:15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</row>
    <row r="34" spans="1:15" x14ac:dyDescent="0.2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</row>
    <row r="35" spans="1:15" ht="26.25" x14ac:dyDescent="0.4">
      <c r="A35" s="77"/>
      <c r="B35" s="78" t="s">
        <v>22</v>
      </c>
      <c r="C35" s="79"/>
      <c r="D35" s="79"/>
      <c r="E35" s="80"/>
      <c r="F35" s="80" t="s">
        <v>95</v>
      </c>
      <c r="G35" s="81"/>
      <c r="H35" s="77"/>
      <c r="I35" s="77"/>
      <c r="J35" s="78" t="s">
        <v>23</v>
      </c>
      <c r="K35" s="79"/>
      <c r="L35" s="79"/>
      <c r="M35" s="80"/>
      <c r="N35" s="80" t="s">
        <v>95</v>
      </c>
      <c r="O35" s="81"/>
    </row>
    <row r="36" spans="1:15" s="4" customFormat="1" ht="33" x14ac:dyDescent="0.2">
      <c r="A36" s="124"/>
      <c r="B36" s="125" t="s">
        <v>13</v>
      </c>
      <c r="C36" s="126" t="s">
        <v>14</v>
      </c>
      <c r="D36" s="125" t="s">
        <v>15</v>
      </c>
      <c r="E36" s="125" t="s">
        <v>16</v>
      </c>
      <c r="F36" s="125" t="s">
        <v>17</v>
      </c>
      <c r="G36" s="127"/>
      <c r="H36" s="128"/>
      <c r="I36" s="129"/>
      <c r="J36" s="125" t="s">
        <v>13</v>
      </c>
      <c r="K36" s="126" t="s">
        <v>14</v>
      </c>
      <c r="L36" s="125" t="s">
        <v>15</v>
      </c>
      <c r="M36" s="125" t="s">
        <v>16</v>
      </c>
      <c r="N36" s="125" t="s">
        <v>17</v>
      </c>
      <c r="O36" s="127"/>
    </row>
    <row r="37" spans="1:15" ht="16.5" x14ac:dyDescent="0.25">
      <c r="A37" s="83"/>
      <c r="B37" s="84">
        <v>0</v>
      </c>
      <c r="C37" s="85">
        <v>6958.8342835529565</v>
      </c>
      <c r="D37" s="85">
        <v>2126.327207045184</v>
      </c>
      <c r="E37" s="85">
        <v>9085.1614905981405</v>
      </c>
      <c r="F37" s="85">
        <v>1292.1458705697751</v>
      </c>
      <c r="G37" s="86"/>
      <c r="H37" s="90"/>
      <c r="I37" s="83"/>
      <c r="J37" s="84">
        <v>0</v>
      </c>
      <c r="K37" s="85">
        <v>6308.4164125145562</v>
      </c>
      <c r="L37" s="85">
        <v>2110.3220600205123</v>
      </c>
      <c r="M37" s="85">
        <v>8418.7384725350676</v>
      </c>
      <c r="N37" s="85">
        <v>1198.8466480409447</v>
      </c>
      <c r="O37" s="86"/>
    </row>
    <row r="38" spans="1:15" ht="16.5" x14ac:dyDescent="0.25">
      <c r="A38" s="83"/>
      <c r="B38" s="84">
        <v>1</v>
      </c>
      <c r="C38" s="87">
        <v>7021.7048297813562</v>
      </c>
      <c r="D38" s="88">
        <v>2126.327207045184</v>
      </c>
      <c r="E38" s="88">
        <v>9148.0320368265402</v>
      </c>
      <c r="F38" s="87">
        <v>1300.947747041751</v>
      </c>
      <c r="G38" s="89"/>
      <c r="H38" s="90"/>
      <c r="I38" s="83"/>
      <c r="J38" s="84">
        <v>1</v>
      </c>
      <c r="K38" s="87">
        <v>6364.3676196893575</v>
      </c>
      <c r="L38" s="88">
        <v>2110.3220600205123</v>
      </c>
      <c r="M38" s="88">
        <v>8474.6896797098707</v>
      </c>
      <c r="N38" s="87">
        <v>1206.6798170454172</v>
      </c>
      <c r="O38" s="89"/>
    </row>
    <row r="39" spans="1:15" ht="16.5" x14ac:dyDescent="0.25">
      <c r="A39" s="83"/>
      <c r="B39" s="84">
        <v>2</v>
      </c>
      <c r="C39" s="87">
        <v>7084.6946749589551</v>
      </c>
      <c r="D39" s="88">
        <v>2126.327207045184</v>
      </c>
      <c r="E39" s="88">
        <v>9211.0218820041391</v>
      </c>
      <c r="F39" s="87">
        <v>1309.7663253666151</v>
      </c>
      <c r="G39" s="89"/>
      <c r="H39" s="90"/>
      <c r="I39" s="83"/>
      <c r="J39" s="84">
        <v>2</v>
      </c>
      <c r="K39" s="87">
        <v>6420.199527914956</v>
      </c>
      <c r="L39" s="88">
        <v>2110.3220600205123</v>
      </c>
      <c r="M39" s="88">
        <v>8530.5215879354691</v>
      </c>
      <c r="N39" s="87">
        <v>1214.4962841970009</v>
      </c>
      <c r="O39" s="89"/>
    </row>
    <row r="40" spans="1:15" ht="16.5" x14ac:dyDescent="0.25">
      <c r="A40" s="83"/>
      <c r="B40" s="84">
        <v>3</v>
      </c>
      <c r="C40" s="87">
        <v>7147.6845201365559</v>
      </c>
      <c r="D40" s="88">
        <v>2126.327207045184</v>
      </c>
      <c r="E40" s="88">
        <v>9274.0117271817398</v>
      </c>
      <c r="F40" s="87">
        <v>1318.5849036914792</v>
      </c>
      <c r="G40" s="89"/>
      <c r="H40" s="90"/>
      <c r="I40" s="83"/>
      <c r="J40" s="84">
        <v>3</v>
      </c>
      <c r="K40" s="87">
        <v>6476.1507350897555</v>
      </c>
      <c r="L40" s="88">
        <v>2110.3220600205123</v>
      </c>
      <c r="M40" s="88">
        <v>8586.4727951102686</v>
      </c>
      <c r="N40" s="87">
        <v>1222.3294532014729</v>
      </c>
      <c r="O40" s="89"/>
    </row>
    <row r="41" spans="1:15" ht="16.5" x14ac:dyDescent="0.25">
      <c r="A41" s="83"/>
      <c r="B41" s="84">
        <v>4</v>
      </c>
      <c r="C41" s="87">
        <v>7210.5550663649556</v>
      </c>
      <c r="D41" s="88">
        <v>2126.327207045184</v>
      </c>
      <c r="E41" s="88">
        <v>9336.8822734101395</v>
      </c>
      <c r="F41" s="87">
        <v>1327.3867801634551</v>
      </c>
      <c r="G41" s="89"/>
      <c r="H41" s="90"/>
      <c r="I41" s="83"/>
      <c r="J41" s="84">
        <v>4</v>
      </c>
      <c r="K41" s="87">
        <v>6532.101942264555</v>
      </c>
      <c r="L41" s="88">
        <v>2110.3220600205123</v>
      </c>
      <c r="M41" s="88">
        <v>8642.4240022850681</v>
      </c>
      <c r="N41" s="87">
        <v>1230.1626222059449</v>
      </c>
      <c r="O41" s="89"/>
    </row>
    <row r="42" spans="1:15" ht="16.5" x14ac:dyDescent="0.25">
      <c r="A42" s="83"/>
      <c r="B42" s="84">
        <v>5</v>
      </c>
      <c r="C42" s="87">
        <v>7273.5449115425563</v>
      </c>
      <c r="D42" s="88">
        <v>2126.327207045184</v>
      </c>
      <c r="E42" s="88">
        <v>9399.8721185877403</v>
      </c>
      <c r="F42" s="87">
        <v>1336.2053584883192</v>
      </c>
      <c r="G42" s="89"/>
      <c r="H42" s="90"/>
      <c r="I42" s="83"/>
      <c r="J42" s="84">
        <v>5</v>
      </c>
      <c r="K42" s="87">
        <v>6587.9338504901552</v>
      </c>
      <c r="L42" s="88">
        <v>2110.3220600205123</v>
      </c>
      <c r="M42" s="88">
        <v>8698.2559105106666</v>
      </c>
      <c r="N42" s="87">
        <v>1237.9790893575291</v>
      </c>
      <c r="O42" s="89"/>
    </row>
    <row r="43" spans="1:15" ht="16.5" x14ac:dyDescent="0.25">
      <c r="A43" s="83"/>
      <c r="B43" s="84">
        <v>6</v>
      </c>
      <c r="C43" s="87">
        <v>7336.5347567201552</v>
      </c>
      <c r="D43" s="88">
        <v>2126.327207045184</v>
      </c>
      <c r="E43" s="88">
        <v>9462.8619637653392</v>
      </c>
      <c r="F43" s="87">
        <v>1345.0239368131829</v>
      </c>
      <c r="G43" s="89"/>
      <c r="H43" s="90"/>
      <c r="I43" s="83"/>
      <c r="J43" s="84">
        <v>6</v>
      </c>
      <c r="K43" s="87">
        <v>6643.8850576649565</v>
      </c>
      <c r="L43" s="88">
        <v>2110.3220600205123</v>
      </c>
      <c r="M43" s="88">
        <v>8754.2071176854697</v>
      </c>
      <c r="N43" s="87">
        <v>1245.8122583620011</v>
      </c>
      <c r="O43" s="89"/>
    </row>
    <row r="44" spans="1:15" ht="16.5" x14ac:dyDescent="0.25">
      <c r="A44" s="83"/>
      <c r="B44" s="84">
        <v>7</v>
      </c>
      <c r="C44" s="87">
        <v>7399.4053029485567</v>
      </c>
      <c r="D44" s="88">
        <v>2126.327207045184</v>
      </c>
      <c r="E44" s="88">
        <v>9525.7325099937407</v>
      </c>
      <c r="F44" s="87">
        <v>1353.8258132851588</v>
      </c>
      <c r="G44" s="89"/>
      <c r="H44" s="90"/>
      <c r="I44" s="83"/>
      <c r="J44" s="84">
        <v>7</v>
      </c>
      <c r="K44" s="87">
        <v>6699.7169658905568</v>
      </c>
      <c r="L44" s="88">
        <v>2110.3220600205123</v>
      </c>
      <c r="M44" s="88">
        <v>8810.0390259110682</v>
      </c>
      <c r="N44" s="87">
        <v>1253.6287255135849</v>
      </c>
      <c r="O44" s="89"/>
    </row>
    <row r="45" spans="1:15" ht="16.5" x14ac:dyDescent="0.25">
      <c r="A45" s="83"/>
      <c r="B45" s="84">
        <v>8</v>
      </c>
      <c r="C45" s="87">
        <v>7462.3951481261556</v>
      </c>
      <c r="D45" s="88">
        <v>2126.327207045184</v>
      </c>
      <c r="E45" s="88">
        <v>9588.7223551713396</v>
      </c>
      <c r="F45" s="87">
        <v>1362.6443916100229</v>
      </c>
      <c r="G45" s="89"/>
      <c r="H45" s="90"/>
      <c r="I45" s="83"/>
      <c r="J45" s="84">
        <v>8</v>
      </c>
      <c r="K45" s="87">
        <v>6755.6681730653545</v>
      </c>
      <c r="L45" s="88">
        <v>2110.3220600205123</v>
      </c>
      <c r="M45" s="88">
        <v>8865.9902330858677</v>
      </c>
      <c r="N45" s="87">
        <v>1261.4618945180569</v>
      </c>
      <c r="O45" s="89"/>
    </row>
    <row r="46" spans="1:15" ht="16.5" x14ac:dyDescent="0.25">
      <c r="A46" s="83"/>
      <c r="B46" s="84">
        <v>9</v>
      </c>
      <c r="C46" s="87">
        <v>7525.3849933037563</v>
      </c>
      <c r="D46" s="88">
        <v>2126.327207045184</v>
      </c>
      <c r="E46" s="88">
        <v>9651.7122003489403</v>
      </c>
      <c r="F46" s="87">
        <v>1371.462969934887</v>
      </c>
      <c r="G46" s="89"/>
      <c r="H46" s="90"/>
      <c r="I46" s="83"/>
      <c r="J46" s="84">
        <v>9</v>
      </c>
      <c r="K46" s="87">
        <v>6811.6193802401558</v>
      </c>
      <c r="L46" s="88">
        <v>2110.3220600205123</v>
      </c>
      <c r="M46" s="88">
        <v>8921.9414402606672</v>
      </c>
      <c r="N46" s="87">
        <v>1269.2950635225288</v>
      </c>
      <c r="O46" s="89"/>
    </row>
    <row r="47" spans="1:15" ht="16.5" x14ac:dyDescent="0.25">
      <c r="A47" s="83"/>
      <c r="B47" s="84">
        <v>10</v>
      </c>
      <c r="C47" s="87">
        <v>7588.2555395321542</v>
      </c>
      <c r="D47" s="88">
        <v>2126.327207045184</v>
      </c>
      <c r="E47" s="88">
        <v>9714.5827465773382</v>
      </c>
      <c r="F47" s="87">
        <v>1380.2648464068629</v>
      </c>
      <c r="G47" s="89"/>
      <c r="H47" s="90"/>
      <c r="I47" s="83"/>
      <c r="J47" s="84">
        <v>10</v>
      </c>
      <c r="K47" s="87">
        <v>6867.4512884657561</v>
      </c>
      <c r="L47" s="88">
        <v>2110.3220600205123</v>
      </c>
      <c r="M47" s="88">
        <v>8977.7733484862692</v>
      </c>
      <c r="N47" s="87">
        <v>1277.1115306741131</v>
      </c>
      <c r="O47" s="89"/>
    </row>
    <row r="48" spans="1:15" ht="16.5" x14ac:dyDescent="0.25">
      <c r="A48" s="83"/>
      <c r="B48" s="84">
        <v>11</v>
      </c>
      <c r="C48" s="87">
        <v>7651.2453847097549</v>
      </c>
      <c r="D48" s="88">
        <v>2126.327207045184</v>
      </c>
      <c r="E48" s="88">
        <v>9777.5725917549389</v>
      </c>
      <c r="F48" s="87">
        <v>1389.0834247317271</v>
      </c>
      <c r="G48" s="89"/>
      <c r="H48" s="90"/>
      <c r="I48" s="83"/>
      <c r="J48" s="84">
        <v>11</v>
      </c>
      <c r="K48" s="87">
        <v>6923.4024956405556</v>
      </c>
      <c r="L48" s="88">
        <v>2110.3220600205123</v>
      </c>
      <c r="M48" s="88">
        <v>9033.7245556610687</v>
      </c>
      <c r="N48" s="87">
        <v>1284.944699678585</v>
      </c>
      <c r="O48" s="89"/>
    </row>
    <row r="49" spans="1:15" ht="16.5" x14ac:dyDescent="0.25">
      <c r="A49" s="83"/>
      <c r="B49" s="84">
        <v>12</v>
      </c>
      <c r="C49" s="87">
        <v>7714.1159309381546</v>
      </c>
      <c r="D49" s="88">
        <v>2126.327207045184</v>
      </c>
      <c r="E49" s="88">
        <v>9840.4431379833386</v>
      </c>
      <c r="F49" s="87">
        <v>1397.885301203703</v>
      </c>
      <c r="G49" s="89"/>
      <c r="H49" s="90"/>
      <c r="I49" s="83"/>
      <c r="J49" s="84">
        <v>12</v>
      </c>
      <c r="K49" s="87">
        <v>6979.3537028153551</v>
      </c>
      <c r="L49" s="88">
        <v>2110.3220600205123</v>
      </c>
      <c r="M49" s="88">
        <v>9089.6757628358682</v>
      </c>
      <c r="N49" s="87">
        <v>1292.777868683057</v>
      </c>
      <c r="O49" s="89"/>
    </row>
    <row r="50" spans="1:15" ht="16.5" x14ac:dyDescent="0.25">
      <c r="A50" s="83"/>
      <c r="B50" s="84">
        <v>13</v>
      </c>
      <c r="C50" s="87">
        <v>7777.1057761157554</v>
      </c>
      <c r="D50" s="88">
        <v>2126.327207045184</v>
      </c>
      <c r="E50" s="88">
        <v>9903.4329831609393</v>
      </c>
      <c r="F50" s="87">
        <v>1406.7038795285671</v>
      </c>
      <c r="G50" s="89"/>
      <c r="H50" s="90"/>
      <c r="I50" s="83"/>
      <c r="J50" s="84">
        <v>13</v>
      </c>
      <c r="K50" s="87">
        <v>7035.1856110409553</v>
      </c>
      <c r="L50" s="88">
        <v>2110.3220600205123</v>
      </c>
      <c r="M50" s="88">
        <v>9145.5076710614667</v>
      </c>
      <c r="N50" s="87">
        <v>1300.5943358346408</v>
      </c>
      <c r="O50" s="89"/>
    </row>
    <row r="51" spans="1:15" ht="16.5" x14ac:dyDescent="0.25">
      <c r="A51" s="83"/>
      <c r="B51" s="84">
        <v>14</v>
      </c>
      <c r="C51" s="87">
        <v>7840.0956212933561</v>
      </c>
      <c r="D51" s="88">
        <v>2126.327207045184</v>
      </c>
      <c r="E51" s="88">
        <v>9966.4228283385401</v>
      </c>
      <c r="F51" s="87">
        <v>1415.5224578534308</v>
      </c>
      <c r="G51" s="89"/>
      <c r="H51" s="90"/>
      <c r="I51" s="83"/>
      <c r="J51" s="84">
        <v>14</v>
      </c>
      <c r="K51" s="87">
        <v>7091.1368182157548</v>
      </c>
      <c r="L51" s="88">
        <v>2110.3220600205123</v>
      </c>
      <c r="M51" s="88">
        <v>9201.4588782362662</v>
      </c>
      <c r="N51" s="87">
        <v>1308.4275048391128</v>
      </c>
      <c r="O51" s="89"/>
    </row>
    <row r="52" spans="1:15" ht="16.5" x14ac:dyDescent="0.25">
      <c r="A52" s="83"/>
      <c r="B52" s="84">
        <v>15</v>
      </c>
      <c r="C52" s="87">
        <v>7902.9661675217558</v>
      </c>
      <c r="D52" s="88">
        <v>2126.327207045184</v>
      </c>
      <c r="E52" s="88">
        <v>10029.29337456694</v>
      </c>
      <c r="F52" s="87">
        <v>1424.3243343254071</v>
      </c>
      <c r="G52" s="89"/>
      <c r="H52" s="90"/>
      <c r="I52" s="83"/>
      <c r="J52" s="84">
        <v>15</v>
      </c>
      <c r="K52" s="87">
        <v>7146.9687264413551</v>
      </c>
      <c r="L52" s="88">
        <v>2110.3220600205123</v>
      </c>
      <c r="M52" s="88">
        <v>9257.2907864618683</v>
      </c>
      <c r="N52" s="87">
        <v>1316.243971990697</v>
      </c>
      <c r="O52" s="89"/>
    </row>
    <row r="53" spans="1:15" ht="16.5" x14ac:dyDescent="0.25">
      <c r="A53" s="83"/>
      <c r="B53" s="84">
        <v>16</v>
      </c>
      <c r="C53" s="87">
        <v>7965.9560126993547</v>
      </c>
      <c r="D53" s="88">
        <v>2126.327207045184</v>
      </c>
      <c r="E53" s="88">
        <v>10092.283219744539</v>
      </c>
      <c r="F53" s="87">
        <v>1433.1429126502708</v>
      </c>
      <c r="G53" s="89"/>
      <c r="H53" s="90"/>
      <c r="I53" s="90"/>
      <c r="J53" s="96"/>
      <c r="K53" s="97"/>
      <c r="L53" s="97"/>
      <c r="M53" s="97"/>
      <c r="N53" s="97"/>
      <c r="O53" s="90"/>
    </row>
    <row r="54" spans="1:15" ht="16.5" x14ac:dyDescent="0.25">
      <c r="A54" s="83"/>
      <c r="B54" s="84">
        <v>17</v>
      </c>
      <c r="C54" s="87">
        <v>8028.9458578769554</v>
      </c>
      <c r="D54" s="88">
        <v>2126.327207045184</v>
      </c>
      <c r="E54" s="88">
        <v>10155.273064922139</v>
      </c>
      <c r="F54" s="87">
        <v>1441.9614909751353</v>
      </c>
      <c r="G54" s="89"/>
      <c r="H54" s="90"/>
      <c r="I54" s="90"/>
      <c r="J54" s="98"/>
      <c r="K54" s="90"/>
      <c r="L54" s="90"/>
      <c r="M54" s="90"/>
      <c r="N54" s="90"/>
      <c r="O54" s="90"/>
    </row>
    <row r="55" spans="1:15" ht="16.5" x14ac:dyDescent="0.25">
      <c r="A55" s="83"/>
      <c r="B55" s="84">
        <v>18</v>
      </c>
      <c r="C55" s="87">
        <v>8091.8164041053551</v>
      </c>
      <c r="D55" s="88">
        <v>2126.327207045184</v>
      </c>
      <c r="E55" s="88">
        <v>10218.143611150539</v>
      </c>
      <c r="F55" s="87">
        <v>1450.7633674471108</v>
      </c>
      <c r="G55" s="89"/>
      <c r="H55" s="90"/>
      <c r="I55" s="90"/>
      <c r="J55" s="98"/>
      <c r="K55" s="90"/>
      <c r="L55" s="90"/>
      <c r="M55" s="90"/>
      <c r="N55" s="90"/>
      <c r="O55" s="90"/>
    </row>
    <row r="56" spans="1:15" ht="16.5" x14ac:dyDescent="0.25">
      <c r="A56" s="83"/>
      <c r="B56" s="84">
        <v>19</v>
      </c>
      <c r="C56" s="87">
        <v>8154.8062492829558</v>
      </c>
      <c r="D56" s="88">
        <v>2126.327207045184</v>
      </c>
      <c r="E56" s="88">
        <v>10281.13345632814</v>
      </c>
      <c r="F56" s="87">
        <v>1459.5819457719754</v>
      </c>
      <c r="G56" s="89"/>
      <c r="H56" s="90"/>
      <c r="I56" s="90"/>
      <c r="J56" s="98"/>
      <c r="K56" s="90"/>
      <c r="L56" s="90"/>
      <c r="M56" s="90"/>
      <c r="N56" s="90"/>
      <c r="O56" s="90"/>
    </row>
    <row r="57" spans="1:15" ht="16.5" x14ac:dyDescent="0.25">
      <c r="A57" s="83"/>
      <c r="B57" s="84">
        <v>20</v>
      </c>
      <c r="C57" s="87">
        <v>8217.7960944605566</v>
      </c>
      <c r="D57" s="88">
        <v>2126.327207045184</v>
      </c>
      <c r="E57" s="88">
        <v>10344.123301505741</v>
      </c>
      <c r="F57" s="87">
        <v>1468.400524096839</v>
      </c>
      <c r="G57" s="89"/>
      <c r="H57" s="90"/>
      <c r="I57" s="90"/>
      <c r="J57" s="98"/>
      <c r="K57" s="90"/>
      <c r="L57" s="90"/>
      <c r="M57" s="90"/>
      <c r="N57" s="90"/>
      <c r="O57" s="90"/>
    </row>
    <row r="58" spans="1:15" x14ac:dyDescent="0.2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1:15" x14ac:dyDescent="0.2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4.25" customHeight="1" x14ac:dyDescent="0.2">
      <c r="A60" s="133" t="s">
        <v>24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  <row r="61" spans="1:15" ht="14.25" customHeight="1" x14ac:dyDescent="0.2">
      <c r="A61" s="71" t="s">
        <v>25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1:15" ht="34.5" customHeight="1" x14ac:dyDescent="0.5">
      <c r="A62" s="135" t="s">
        <v>18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1:15" ht="20.25" x14ac:dyDescent="0.3">
      <c r="A63" s="136" t="s">
        <v>94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</row>
    <row r="64" spans="1:15" x14ac:dyDescent="0.2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</row>
    <row r="65" spans="1:15" x14ac:dyDescent="0.2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</row>
    <row r="66" spans="1:15" ht="26.25" x14ac:dyDescent="0.4">
      <c r="A66" s="77"/>
      <c r="B66" s="78" t="s">
        <v>26</v>
      </c>
      <c r="C66" s="101"/>
      <c r="D66" s="102"/>
      <c r="E66" s="101"/>
      <c r="F66" s="80" t="s">
        <v>95</v>
      </c>
      <c r="G66" s="101"/>
      <c r="H66" s="77"/>
      <c r="I66" s="77"/>
      <c r="J66" s="78" t="s">
        <v>26</v>
      </c>
      <c r="K66" s="101"/>
      <c r="L66" s="102"/>
      <c r="M66" s="101"/>
      <c r="N66" s="80" t="s">
        <v>95</v>
      </c>
      <c r="O66" s="103"/>
    </row>
    <row r="67" spans="1:15" ht="23.25" x14ac:dyDescent="0.35">
      <c r="A67" s="77"/>
      <c r="B67" s="99" t="s">
        <v>27</v>
      </c>
      <c r="C67" s="104"/>
      <c r="D67" s="104"/>
      <c r="E67" s="81"/>
      <c r="F67" s="130"/>
      <c r="G67" s="81"/>
      <c r="H67" s="77"/>
      <c r="I67" s="77"/>
      <c r="J67" s="99" t="s">
        <v>28</v>
      </c>
      <c r="K67" s="104"/>
      <c r="L67" s="104"/>
      <c r="M67" s="81"/>
      <c r="N67" s="130"/>
      <c r="O67" s="82"/>
    </row>
    <row r="68" spans="1:15" ht="33" x14ac:dyDescent="0.25">
      <c r="A68" s="77"/>
      <c r="B68" s="105" t="s">
        <v>13</v>
      </c>
      <c r="C68" s="105" t="s">
        <v>14</v>
      </c>
      <c r="D68" s="105" t="s">
        <v>15</v>
      </c>
      <c r="E68" s="123" t="s">
        <v>16</v>
      </c>
      <c r="F68" s="105" t="s">
        <v>17</v>
      </c>
      <c r="G68" s="106"/>
      <c r="H68" s="77"/>
      <c r="I68" s="77"/>
      <c r="J68" s="105" t="s">
        <v>13</v>
      </c>
      <c r="K68" s="105" t="s">
        <v>29</v>
      </c>
      <c r="L68" s="105" t="s">
        <v>15</v>
      </c>
      <c r="M68" s="123" t="s">
        <v>16</v>
      </c>
      <c r="N68" s="105" t="s">
        <v>17</v>
      </c>
      <c r="O68" s="77"/>
    </row>
    <row r="69" spans="1:15" ht="16.5" x14ac:dyDescent="0.25">
      <c r="A69" s="77"/>
      <c r="B69" s="107">
        <v>0</v>
      </c>
      <c r="C69" s="108">
        <v>4003.0134795166491</v>
      </c>
      <c r="D69" s="109">
        <v>1217.2906879520399</v>
      </c>
      <c r="E69" s="108">
        <v>5220.3041674686892</v>
      </c>
      <c r="F69" s="108">
        <v>755.79065570317573</v>
      </c>
      <c r="G69" s="110"/>
      <c r="H69" s="77"/>
      <c r="I69" s="77"/>
      <c r="J69" s="107">
        <v>0</v>
      </c>
      <c r="K69" s="108">
        <v>4073.6295100218586</v>
      </c>
      <c r="L69" s="109">
        <v>1243.1904898233597</v>
      </c>
      <c r="M69" s="108">
        <v>5316.8199998452183</v>
      </c>
      <c r="N69" s="108">
        <v>769.30287223588982</v>
      </c>
      <c r="O69" s="77"/>
    </row>
    <row r="70" spans="1:15" ht="16.5" x14ac:dyDescent="0.25">
      <c r="A70" s="77"/>
      <c r="B70" s="107">
        <v>1</v>
      </c>
      <c r="C70" s="111">
        <v>4035.2540205379491</v>
      </c>
      <c r="D70" s="112">
        <v>1217.2906879520399</v>
      </c>
      <c r="E70" s="111">
        <v>5252.5447084899888</v>
      </c>
      <c r="F70" s="111">
        <v>760.30433144615779</v>
      </c>
      <c r="G70" s="100"/>
      <c r="H70" s="77"/>
      <c r="I70" s="77"/>
      <c r="J70" s="107">
        <v>1</v>
      </c>
      <c r="K70" s="111">
        <v>4106.5560200010596</v>
      </c>
      <c r="L70" s="112">
        <v>1243.1904898233597</v>
      </c>
      <c r="M70" s="111">
        <v>5349.7465098244193</v>
      </c>
      <c r="N70" s="111">
        <v>773.91258363297777</v>
      </c>
      <c r="O70" s="77"/>
    </row>
    <row r="71" spans="1:15" ht="16.5" x14ac:dyDescent="0.25">
      <c r="A71" s="77"/>
      <c r="B71" s="107">
        <v>2</v>
      </c>
      <c r="C71" s="111">
        <v>4067.4945615592496</v>
      </c>
      <c r="D71" s="112">
        <v>1217.2906879520399</v>
      </c>
      <c r="E71" s="111">
        <v>5284.7852495112893</v>
      </c>
      <c r="F71" s="111">
        <v>764.81800718913962</v>
      </c>
      <c r="G71" s="100"/>
      <c r="H71" s="77"/>
      <c r="I71" s="77"/>
      <c r="J71" s="107">
        <v>2</v>
      </c>
      <c r="K71" s="111">
        <v>4139.4825299802596</v>
      </c>
      <c r="L71" s="112">
        <v>1243.1904898233597</v>
      </c>
      <c r="M71" s="111">
        <v>5382.6730198036194</v>
      </c>
      <c r="N71" s="111">
        <v>778.52229503006583</v>
      </c>
      <c r="O71" s="77"/>
    </row>
    <row r="72" spans="1:15" ht="16.5" x14ac:dyDescent="0.25">
      <c r="A72" s="77"/>
      <c r="B72" s="107">
        <v>3</v>
      </c>
      <c r="C72" s="111">
        <v>4099.7351025805501</v>
      </c>
      <c r="D72" s="112">
        <v>1217.2906879520399</v>
      </c>
      <c r="E72" s="111">
        <v>5317.0257905325898</v>
      </c>
      <c r="F72" s="111">
        <v>769.33168293212168</v>
      </c>
      <c r="G72" s="100"/>
      <c r="H72" s="77"/>
      <c r="I72" s="77"/>
      <c r="J72" s="107">
        <v>3</v>
      </c>
      <c r="K72" s="111">
        <v>4172.4090399594597</v>
      </c>
      <c r="L72" s="112">
        <v>1243.1904898233597</v>
      </c>
      <c r="M72" s="111">
        <v>5415.5995297828194</v>
      </c>
      <c r="N72" s="111">
        <v>783.13200642715378</v>
      </c>
      <c r="O72" s="77"/>
    </row>
    <row r="73" spans="1:15" ht="16.5" x14ac:dyDescent="0.25">
      <c r="A73" s="77"/>
      <c r="B73" s="107">
        <v>4</v>
      </c>
      <c r="C73" s="111">
        <v>4131.9756436018497</v>
      </c>
      <c r="D73" s="112">
        <v>1217.2906879520399</v>
      </c>
      <c r="E73" s="111">
        <v>5349.2663315538894</v>
      </c>
      <c r="F73" s="111">
        <v>773.84535867510374</v>
      </c>
      <c r="G73" s="100"/>
      <c r="H73" s="77"/>
      <c r="I73" s="77"/>
      <c r="J73" s="107">
        <v>4</v>
      </c>
      <c r="K73" s="111">
        <v>4205.3355499386598</v>
      </c>
      <c r="L73" s="112">
        <v>1243.1904898233597</v>
      </c>
      <c r="M73" s="111">
        <v>5448.5260397620195</v>
      </c>
      <c r="N73" s="111">
        <v>787.74171782424173</v>
      </c>
      <c r="O73" s="77"/>
    </row>
    <row r="74" spans="1:15" ht="16.5" x14ac:dyDescent="0.25">
      <c r="A74" s="77"/>
      <c r="B74" s="107">
        <v>5</v>
      </c>
      <c r="C74" s="111">
        <v>4164.2161846231493</v>
      </c>
      <c r="D74" s="112">
        <v>1217.2906879520399</v>
      </c>
      <c r="E74" s="111">
        <v>5381.5068725751889</v>
      </c>
      <c r="F74" s="111">
        <v>778.35903441808568</v>
      </c>
      <c r="G74" s="100"/>
      <c r="H74" s="77"/>
      <c r="I74" s="77"/>
      <c r="J74" s="107">
        <v>5</v>
      </c>
      <c r="K74" s="111">
        <v>4238.2620599178599</v>
      </c>
      <c r="L74" s="112">
        <v>1243.1904898233597</v>
      </c>
      <c r="M74" s="111">
        <v>5481.4525497412196</v>
      </c>
      <c r="N74" s="111">
        <v>792.35142922132979</v>
      </c>
      <c r="O74" s="77"/>
    </row>
    <row r="75" spans="1:15" ht="16.5" x14ac:dyDescent="0.25">
      <c r="A75" s="77"/>
      <c r="B75" s="107">
        <v>6</v>
      </c>
      <c r="C75" s="111">
        <v>4196.4567256444498</v>
      </c>
      <c r="D75" s="112">
        <v>1217.2906879520399</v>
      </c>
      <c r="E75" s="111">
        <v>5413.7474135964894</v>
      </c>
      <c r="F75" s="111">
        <v>782.87271016106774</v>
      </c>
      <c r="G75" s="100"/>
      <c r="H75" s="77"/>
      <c r="I75" s="77"/>
      <c r="J75" s="107">
        <v>6</v>
      </c>
      <c r="K75" s="111">
        <v>4271.1885698970591</v>
      </c>
      <c r="L75" s="112">
        <v>1243.1904898233597</v>
      </c>
      <c r="M75" s="111">
        <v>5514.3790597204188</v>
      </c>
      <c r="N75" s="111">
        <v>796.96114061841786</v>
      </c>
      <c r="O75" s="77"/>
    </row>
    <row r="76" spans="1:15" ht="16.5" x14ac:dyDescent="0.25">
      <c r="A76" s="77"/>
      <c r="B76" s="107">
        <v>7</v>
      </c>
      <c r="C76" s="111">
        <v>4228.6972666657502</v>
      </c>
      <c r="D76" s="112">
        <v>1217.2906879520399</v>
      </c>
      <c r="E76" s="111">
        <v>5445.9879546177899</v>
      </c>
      <c r="F76" s="111">
        <v>787.38638590404969</v>
      </c>
      <c r="G76" s="100"/>
      <c r="H76" s="77"/>
      <c r="I76" s="77"/>
      <c r="J76" s="107">
        <v>7</v>
      </c>
      <c r="K76" s="111">
        <v>4304.1150798762601</v>
      </c>
      <c r="L76" s="112">
        <v>1243.1904898233597</v>
      </c>
      <c r="M76" s="111">
        <v>5547.3055696996198</v>
      </c>
      <c r="N76" s="111">
        <v>801.57085201550603</v>
      </c>
      <c r="O76" s="77"/>
    </row>
    <row r="77" spans="1:15" ht="16.5" x14ac:dyDescent="0.25">
      <c r="A77" s="77"/>
      <c r="B77" s="107">
        <v>8</v>
      </c>
      <c r="C77" s="111">
        <v>4260.9378076870498</v>
      </c>
      <c r="D77" s="112">
        <v>1217.2906879520399</v>
      </c>
      <c r="E77" s="111">
        <v>5478.2284956390895</v>
      </c>
      <c r="F77" s="111">
        <v>791.90006164703163</v>
      </c>
      <c r="G77" s="100"/>
      <c r="H77" s="77"/>
      <c r="I77" s="77"/>
      <c r="J77" s="107">
        <v>8</v>
      </c>
      <c r="K77" s="111">
        <v>4337.0415898554593</v>
      </c>
      <c r="L77" s="112">
        <v>1243.1904898233597</v>
      </c>
      <c r="M77" s="111">
        <v>5580.232079678819</v>
      </c>
      <c r="N77" s="111">
        <v>806.18056341259376</v>
      </c>
      <c r="O77" s="77"/>
    </row>
    <row r="78" spans="1:15" ht="16.5" x14ac:dyDescent="0.25">
      <c r="A78" s="77"/>
      <c r="B78" s="107">
        <v>9</v>
      </c>
      <c r="C78" s="111">
        <v>4293.1783487083494</v>
      </c>
      <c r="D78" s="112">
        <v>1217.2906879520399</v>
      </c>
      <c r="E78" s="111">
        <v>5510.4690366603891</v>
      </c>
      <c r="F78" s="111">
        <v>796.41373739001369</v>
      </c>
      <c r="G78" s="100"/>
      <c r="H78" s="77"/>
      <c r="I78" s="77"/>
      <c r="J78" s="107">
        <v>9</v>
      </c>
      <c r="K78" s="111">
        <v>4369.9680998346594</v>
      </c>
      <c r="L78" s="112">
        <v>1243.1904898233597</v>
      </c>
      <c r="M78" s="111">
        <v>5613.1585896580191</v>
      </c>
      <c r="N78" s="111">
        <v>810.79027480968193</v>
      </c>
      <c r="O78" s="77"/>
    </row>
    <row r="79" spans="1:15" ht="16.5" x14ac:dyDescent="0.25">
      <c r="A79" s="77"/>
      <c r="B79" s="107">
        <v>10</v>
      </c>
      <c r="C79" s="111">
        <v>4325.4188897296499</v>
      </c>
      <c r="D79" s="112">
        <v>1217.2906879520399</v>
      </c>
      <c r="E79" s="111">
        <v>5542.7095776816896</v>
      </c>
      <c r="F79" s="111">
        <v>800.92741313299575</v>
      </c>
      <c r="G79" s="100"/>
      <c r="H79" s="77"/>
      <c r="I79" s="77"/>
      <c r="J79" s="107">
        <v>10</v>
      </c>
      <c r="K79" s="111">
        <v>4402.8946098138595</v>
      </c>
      <c r="L79" s="112">
        <v>1243.1904898233597</v>
      </c>
      <c r="M79" s="111">
        <v>5646.0850996372192</v>
      </c>
      <c r="N79" s="111">
        <v>815.39998620676988</v>
      </c>
      <c r="O79" s="77"/>
    </row>
    <row r="80" spans="1:15" ht="16.5" x14ac:dyDescent="0.25">
      <c r="A80" s="77"/>
      <c r="B80" s="107">
        <v>11</v>
      </c>
      <c r="C80" s="111">
        <v>4357.6594307509495</v>
      </c>
      <c r="D80" s="112">
        <v>1217.2906879520399</v>
      </c>
      <c r="E80" s="111">
        <v>5574.9501187029891</v>
      </c>
      <c r="F80" s="111">
        <v>805.44108887597758</v>
      </c>
      <c r="G80" s="100"/>
      <c r="H80" s="77"/>
      <c r="I80" s="77"/>
      <c r="J80" s="107">
        <v>11</v>
      </c>
      <c r="K80" s="111">
        <v>4435.8211197930596</v>
      </c>
      <c r="L80" s="112">
        <v>1243.1904898233597</v>
      </c>
      <c r="M80" s="111">
        <v>5679.0116096164193</v>
      </c>
      <c r="N80" s="111">
        <v>820.00969760385794</v>
      </c>
      <c r="O80" s="77"/>
    </row>
    <row r="81" spans="1:15" ht="16.5" x14ac:dyDescent="0.25">
      <c r="A81" s="77"/>
      <c r="B81" s="107">
        <v>12</v>
      </c>
      <c r="C81" s="111">
        <v>4389.89997177225</v>
      </c>
      <c r="D81" s="112">
        <v>1217.2906879520399</v>
      </c>
      <c r="E81" s="111">
        <v>5607.1906597242896</v>
      </c>
      <c r="F81" s="111">
        <v>809.95476461895976</v>
      </c>
      <c r="G81" s="100"/>
      <c r="H81" s="77"/>
      <c r="I81" s="77"/>
      <c r="J81" s="107">
        <v>12</v>
      </c>
      <c r="K81" s="111">
        <v>4468.7476297722606</v>
      </c>
      <c r="L81" s="112">
        <v>1243.1904898233597</v>
      </c>
      <c r="M81" s="111">
        <v>5711.9381195956203</v>
      </c>
      <c r="N81" s="111">
        <v>824.61940900094589</v>
      </c>
      <c r="O81" s="77"/>
    </row>
    <row r="82" spans="1:15" ht="16.5" x14ac:dyDescent="0.25">
      <c r="A82" s="77"/>
      <c r="B82" s="107">
        <v>13</v>
      </c>
      <c r="C82" s="111">
        <v>4422.1405127935495</v>
      </c>
      <c r="D82" s="112">
        <v>1217.2906879520399</v>
      </c>
      <c r="E82" s="111">
        <v>5639.4312007455892</v>
      </c>
      <c r="F82" s="111">
        <v>814.4684403619417</v>
      </c>
      <c r="G82" s="100"/>
      <c r="H82" s="77"/>
      <c r="I82" s="77"/>
      <c r="J82" s="107">
        <v>13</v>
      </c>
      <c r="K82" s="111">
        <v>4501.6741397514597</v>
      </c>
      <c r="L82" s="112">
        <v>1243.1904898233597</v>
      </c>
      <c r="M82" s="111">
        <v>5744.8646295748194</v>
      </c>
      <c r="N82" s="111">
        <v>829.22912039803384</v>
      </c>
      <c r="O82" s="77"/>
    </row>
    <row r="83" spans="1:15" ht="16.5" x14ac:dyDescent="0.25">
      <c r="A83" s="77"/>
      <c r="B83" s="107">
        <v>14</v>
      </c>
      <c r="C83" s="111">
        <v>4454.3810538148509</v>
      </c>
      <c r="D83" s="112">
        <v>1217.2906879520399</v>
      </c>
      <c r="E83" s="111">
        <v>5671.6717417668906</v>
      </c>
      <c r="F83" s="111">
        <v>818.98211610492376</v>
      </c>
      <c r="G83" s="100"/>
      <c r="H83" s="77"/>
      <c r="I83" s="77"/>
      <c r="J83" s="107">
        <v>14</v>
      </c>
      <c r="K83" s="111">
        <v>4534.6006497306607</v>
      </c>
      <c r="L83" s="112">
        <v>1243.1904898233597</v>
      </c>
      <c r="M83" s="111">
        <v>5777.7911395540204</v>
      </c>
      <c r="N83" s="111">
        <v>833.83883179512191</v>
      </c>
      <c r="O83" s="77"/>
    </row>
    <row r="84" spans="1:15" ht="16.5" x14ac:dyDescent="0.25">
      <c r="A84" s="77" t="s">
        <v>29</v>
      </c>
      <c r="B84" s="107">
        <v>15</v>
      </c>
      <c r="C84" s="111">
        <v>4486.6215948361505</v>
      </c>
      <c r="D84" s="112">
        <v>1217.2906879520399</v>
      </c>
      <c r="E84" s="111">
        <v>5703.9122827881902</v>
      </c>
      <c r="F84" s="111">
        <v>823.49579184790571</v>
      </c>
      <c r="G84" s="100"/>
      <c r="H84" s="77"/>
      <c r="I84" s="77"/>
      <c r="J84" s="107">
        <v>15</v>
      </c>
      <c r="K84" s="111">
        <v>4567.5271597098599</v>
      </c>
      <c r="L84" s="112">
        <v>1243.1904898233597</v>
      </c>
      <c r="M84" s="111">
        <v>5810.7176495332196</v>
      </c>
      <c r="N84" s="111">
        <v>838.44854319220974</v>
      </c>
      <c r="O84" s="77"/>
    </row>
    <row r="85" spans="1:15" x14ac:dyDescent="0.2">
      <c r="A85" s="141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3"/>
    </row>
    <row r="86" spans="1:15" x14ac:dyDescent="0.2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</row>
    <row r="87" spans="1:15" ht="26.25" x14ac:dyDescent="0.4">
      <c r="A87" s="77"/>
      <c r="B87" s="78" t="s">
        <v>30</v>
      </c>
      <c r="C87" s="113"/>
      <c r="D87" s="113"/>
      <c r="E87" s="114"/>
      <c r="F87" s="80" t="s">
        <v>95</v>
      </c>
      <c r="G87" s="81"/>
      <c r="H87" s="77"/>
      <c r="I87" s="77"/>
      <c r="J87" s="78" t="s">
        <v>31</v>
      </c>
      <c r="K87" s="113"/>
      <c r="L87" s="113"/>
      <c r="M87" s="114"/>
      <c r="N87" s="80" t="s">
        <v>95</v>
      </c>
      <c r="O87" s="81"/>
    </row>
    <row r="88" spans="1:15" s="4" customFormat="1" ht="33" x14ac:dyDescent="0.2">
      <c r="A88" s="124"/>
      <c r="B88" s="125" t="s">
        <v>13</v>
      </c>
      <c r="C88" s="126" t="s">
        <v>14</v>
      </c>
      <c r="D88" s="125" t="s">
        <v>15</v>
      </c>
      <c r="E88" s="125" t="s">
        <v>16</v>
      </c>
      <c r="F88" s="125" t="s">
        <v>17</v>
      </c>
      <c r="G88" s="127"/>
      <c r="H88" s="128"/>
      <c r="I88" s="129"/>
      <c r="J88" s="125" t="s">
        <v>13</v>
      </c>
      <c r="K88" s="126" t="s">
        <v>14</v>
      </c>
      <c r="L88" s="125" t="s">
        <v>15</v>
      </c>
      <c r="M88" s="125" t="s">
        <v>16</v>
      </c>
      <c r="N88" s="125" t="s">
        <v>17</v>
      </c>
      <c r="O88" s="127"/>
    </row>
    <row r="89" spans="1:15" ht="16.5" x14ac:dyDescent="0.25">
      <c r="A89" s="83"/>
      <c r="B89" s="84">
        <v>0</v>
      </c>
      <c r="C89" s="85">
        <v>8090.0544019116032</v>
      </c>
      <c r="D89" s="85">
        <v>2158.585642908864</v>
      </c>
      <c r="E89" s="85">
        <v>10248.640044820468</v>
      </c>
      <c r="F89" s="85">
        <v>1464.266486301661</v>
      </c>
      <c r="G89" s="86"/>
      <c r="H89" s="90"/>
      <c r="I89" s="83"/>
      <c r="J89" s="84">
        <v>0</v>
      </c>
      <c r="K89" s="85">
        <v>6561.5962647612032</v>
      </c>
      <c r="L89" s="85">
        <v>2110.3220600205123</v>
      </c>
      <c r="M89" s="85">
        <v>8671.9183247817164</v>
      </c>
      <c r="N89" s="85">
        <v>1243.5254454962355</v>
      </c>
      <c r="O89" s="86"/>
    </row>
    <row r="90" spans="1:15" ht="16.5" x14ac:dyDescent="0.25">
      <c r="A90" s="83"/>
      <c r="B90" s="84">
        <v>1</v>
      </c>
      <c r="C90" s="87">
        <v>8157.3390092604022</v>
      </c>
      <c r="D90" s="87">
        <v>2158.585642908864</v>
      </c>
      <c r="E90" s="87">
        <v>10315.924652169266</v>
      </c>
      <c r="F90" s="87">
        <v>1473.6863313304927</v>
      </c>
      <c r="G90" s="89"/>
      <c r="H90" s="90"/>
      <c r="I90" s="83"/>
      <c r="J90" s="84">
        <v>1</v>
      </c>
      <c r="K90" s="87">
        <v>6617.5474719360045</v>
      </c>
      <c r="L90" s="88">
        <v>2110.3220600205123</v>
      </c>
      <c r="M90" s="87">
        <v>8727.8695319565159</v>
      </c>
      <c r="N90" s="87">
        <v>1251.3586145007077</v>
      </c>
      <c r="O90" s="89"/>
    </row>
    <row r="91" spans="1:15" ht="16.5" x14ac:dyDescent="0.25">
      <c r="A91" s="83"/>
      <c r="B91" s="84">
        <v>2</v>
      </c>
      <c r="C91" s="87">
        <v>8224.6236166092021</v>
      </c>
      <c r="D91" s="87">
        <v>2158.585642908864</v>
      </c>
      <c r="E91" s="87">
        <v>10383.209259518066</v>
      </c>
      <c r="F91" s="87">
        <v>1483.1061763593252</v>
      </c>
      <c r="G91" s="89"/>
      <c r="H91" s="90"/>
      <c r="I91" s="83"/>
      <c r="J91" s="84">
        <v>2</v>
      </c>
      <c r="K91" s="87">
        <v>6673.3793801616039</v>
      </c>
      <c r="L91" s="88">
        <v>2110.3220600205123</v>
      </c>
      <c r="M91" s="87">
        <v>8783.7014401821161</v>
      </c>
      <c r="N91" s="87">
        <v>1259.1750816522917</v>
      </c>
      <c r="O91" s="89"/>
    </row>
    <row r="92" spans="1:15" ht="16.5" x14ac:dyDescent="0.25">
      <c r="A92" s="83"/>
      <c r="B92" s="84">
        <v>3</v>
      </c>
      <c r="C92" s="87">
        <v>8291.788925008801</v>
      </c>
      <c r="D92" s="87">
        <v>2158.585642908864</v>
      </c>
      <c r="E92" s="87">
        <v>10450.374567917665</v>
      </c>
      <c r="F92" s="87">
        <v>1492.5093195352686</v>
      </c>
      <c r="G92" s="89"/>
      <c r="H92" s="90"/>
      <c r="I92" s="83"/>
      <c r="J92" s="84">
        <v>3</v>
      </c>
      <c r="K92" s="87">
        <v>6729.3305873364025</v>
      </c>
      <c r="L92" s="88">
        <v>2110.3220600205123</v>
      </c>
      <c r="M92" s="87">
        <v>8839.6526473569138</v>
      </c>
      <c r="N92" s="87">
        <v>1267.0082506567635</v>
      </c>
      <c r="O92" s="89"/>
    </row>
    <row r="93" spans="1:15" ht="16.5" x14ac:dyDescent="0.25">
      <c r="A93" s="83"/>
      <c r="B93" s="84">
        <v>4</v>
      </c>
      <c r="C93" s="87">
        <v>8359.0735323576027</v>
      </c>
      <c r="D93" s="87">
        <v>2158.585642908864</v>
      </c>
      <c r="E93" s="87">
        <v>10517.659175266466</v>
      </c>
      <c r="F93" s="87">
        <v>1501.9291645641008</v>
      </c>
      <c r="G93" s="89"/>
      <c r="H93" s="90"/>
      <c r="I93" s="83"/>
      <c r="J93" s="84">
        <v>4</v>
      </c>
      <c r="K93" s="87">
        <v>6785.2817945112029</v>
      </c>
      <c r="L93" s="88">
        <v>2110.3220600205123</v>
      </c>
      <c r="M93" s="87">
        <v>8895.6038545317151</v>
      </c>
      <c r="N93" s="87">
        <v>1274.8414196612357</v>
      </c>
      <c r="O93" s="89"/>
    </row>
    <row r="94" spans="1:15" ht="16.5" x14ac:dyDescent="0.25">
      <c r="A94" s="83"/>
      <c r="B94" s="84">
        <v>5</v>
      </c>
      <c r="C94" s="87">
        <v>8426.3581397064027</v>
      </c>
      <c r="D94" s="87">
        <v>2158.585642908864</v>
      </c>
      <c r="E94" s="87">
        <v>10584.943782615266</v>
      </c>
      <c r="F94" s="87">
        <v>1511.3490095929328</v>
      </c>
      <c r="G94" s="89"/>
      <c r="H94" s="90"/>
      <c r="I94" s="83"/>
      <c r="J94" s="84">
        <v>5</v>
      </c>
      <c r="K94" s="87">
        <v>6841.1137027368031</v>
      </c>
      <c r="L94" s="88">
        <v>2110.3220600205123</v>
      </c>
      <c r="M94" s="87">
        <v>8951.4357627573154</v>
      </c>
      <c r="N94" s="87">
        <v>1282.6578868128197</v>
      </c>
      <c r="O94" s="89"/>
    </row>
    <row r="95" spans="1:15" ht="16.5" x14ac:dyDescent="0.25">
      <c r="A95" s="83"/>
      <c r="B95" s="84">
        <v>6</v>
      </c>
      <c r="C95" s="87">
        <v>8493.6427470552044</v>
      </c>
      <c r="D95" s="87">
        <v>2158.585642908864</v>
      </c>
      <c r="E95" s="87">
        <v>10652.228389964068</v>
      </c>
      <c r="F95" s="87">
        <v>1520.7688546217651</v>
      </c>
      <c r="G95" s="89"/>
      <c r="H95" s="90"/>
      <c r="I95" s="83"/>
      <c r="J95" s="84">
        <v>6</v>
      </c>
      <c r="K95" s="87">
        <v>6897.0649099116035</v>
      </c>
      <c r="L95" s="88">
        <v>2110.3220600205123</v>
      </c>
      <c r="M95" s="87">
        <v>9007.3869699321149</v>
      </c>
      <c r="N95" s="87">
        <v>1290.4910558172917</v>
      </c>
      <c r="O95" s="89"/>
    </row>
    <row r="96" spans="1:15" ht="16.5" x14ac:dyDescent="0.25">
      <c r="A96" s="83"/>
      <c r="B96" s="84">
        <v>7</v>
      </c>
      <c r="C96" s="87">
        <v>8560.9273544040025</v>
      </c>
      <c r="D96" s="87">
        <v>2158.585642908864</v>
      </c>
      <c r="E96" s="87">
        <v>10719.512997312866</v>
      </c>
      <c r="F96" s="87">
        <v>1530.1886996505968</v>
      </c>
      <c r="G96" s="89"/>
      <c r="H96" s="90"/>
      <c r="I96" s="83"/>
      <c r="J96" s="84">
        <v>7</v>
      </c>
      <c r="K96" s="87">
        <v>6952.8968181372047</v>
      </c>
      <c r="L96" s="88">
        <v>2110.3220600205123</v>
      </c>
      <c r="M96" s="87">
        <v>9063.218878157717</v>
      </c>
      <c r="N96" s="87">
        <v>1298.3075229688757</v>
      </c>
      <c r="O96" s="89"/>
    </row>
    <row r="97" spans="1:15" ht="16.5" x14ac:dyDescent="0.25">
      <c r="A97" s="83"/>
      <c r="B97" s="84">
        <v>8</v>
      </c>
      <c r="C97" s="87">
        <v>8628.2119617528024</v>
      </c>
      <c r="D97" s="87">
        <v>2158.585642908864</v>
      </c>
      <c r="E97" s="87">
        <v>10786.797604661666</v>
      </c>
      <c r="F97" s="87">
        <v>1539.6085446794289</v>
      </c>
      <c r="G97" s="89"/>
      <c r="H97" s="90"/>
      <c r="I97" s="83"/>
      <c r="J97" s="84">
        <v>8</v>
      </c>
      <c r="K97" s="87">
        <v>7008.8480253120024</v>
      </c>
      <c r="L97" s="88">
        <v>2110.3220600205123</v>
      </c>
      <c r="M97" s="87">
        <v>9119.1700853325146</v>
      </c>
      <c r="N97" s="87">
        <v>1306.1406919733477</v>
      </c>
      <c r="O97" s="89"/>
    </row>
    <row r="98" spans="1:15" ht="16.5" x14ac:dyDescent="0.25">
      <c r="A98" s="83"/>
      <c r="B98" s="84">
        <v>9</v>
      </c>
      <c r="C98" s="87">
        <v>8695.4965691016041</v>
      </c>
      <c r="D98" s="87">
        <v>2158.585642908864</v>
      </c>
      <c r="E98" s="87">
        <v>10854.082212010468</v>
      </c>
      <c r="F98" s="87">
        <v>1549.0283897082609</v>
      </c>
      <c r="G98" s="89"/>
      <c r="H98" s="90"/>
      <c r="I98" s="83"/>
      <c r="J98" s="84">
        <v>9</v>
      </c>
      <c r="K98" s="87">
        <v>7064.7992324868028</v>
      </c>
      <c r="L98" s="88">
        <v>2110.3220600205123</v>
      </c>
      <c r="M98" s="87">
        <v>9175.121292507316</v>
      </c>
      <c r="N98" s="87">
        <v>1313.9738609778194</v>
      </c>
      <c r="O98" s="89"/>
    </row>
    <row r="99" spans="1:15" ht="16.5" x14ac:dyDescent="0.25">
      <c r="A99" s="83"/>
      <c r="B99" s="84">
        <v>10</v>
      </c>
      <c r="C99" s="87">
        <v>8762.7811764504022</v>
      </c>
      <c r="D99" s="87">
        <v>2158.585642908864</v>
      </c>
      <c r="E99" s="87">
        <v>10921.366819359266</v>
      </c>
      <c r="F99" s="87">
        <v>1558.4482347370927</v>
      </c>
      <c r="G99" s="89"/>
      <c r="H99" s="90"/>
      <c r="I99" s="83"/>
      <c r="J99" s="84">
        <v>10</v>
      </c>
      <c r="K99" s="87">
        <v>7120.6311407124031</v>
      </c>
      <c r="L99" s="88">
        <v>2110.3220600205123</v>
      </c>
      <c r="M99" s="87">
        <v>9230.9532007329144</v>
      </c>
      <c r="N99" s="87">
        <v>1321.7903281294036</v>
      </c>
      <c r="O99" s="89"/>
    </row>
    <row r="100" spans="1:15" ht="16.5" x14ac:dyDescent="0.25">
      <c r="A100" s="83"/>
      <c r="B100" s="84">
        <v>11</v>
      </c>
      <c r="C100" s="87">
        <v>8830.0657837992039</v>
      </c>
      <c r="D100" s="87">
        <v>2158.585642908864</v>
      </c>
      <c r="E100" s="87">
        <v>10988.651426708067</v>
      </c>
      <c r="F100" s="87">
        <v>1567.8680797659251</v>
      </c>
      <c r="G100" s="89"/>
      <c r="H100" s="90"/>
      <c r="I100" s="83"/>
      <c r="J100" s="84">
        <v>11</v>
      </c>
      <c r="K100" s="87">
        <v>7176.5823478872035</v>
      </c>
      <c r="L100" s="88">
        <v>2110.3220600205123</v>
      </c>
      <c r="M100" s="87">
        <v>9286.9044079077157</v>
      </c>
      <c r="N100" s="87">
        <v>1329.6234971338756</v>
      </c>
      <c r="O100" s="89"/>
    </row>
    <row r="101" spans="1:15" ht="16.5" x14ac:dyDescent="0.25">
      <c r="A101" s="83"/>
      <c r="B101" s="84">
        <v>12</v>
      </c>
      <c r="C101" s="87">
        <v>8897.2310921988028</v>
      </c>
      <c r="D101" s="87">
        <v>2158.585642908864</v>
      </c>
      <c r="E101" s="87">
        <v>11055.816735107666</v>
      </c>
      <c r="F101" s="87">
        <v>1577.2712229418689</v>
      </c>
      <c r="G101" s="89"/>
      <c r="H101" s="90"/>
      <c r="I101" s="83"/>
      <c r="J101" s="84">
        <v>12</v>
      </c>
      <c r="K101" s="87">
        <v>7232.533555062003</v>
      </c>
      <c r="L101" s="88">
        <v>2110.3220600205123</v>
      </c>
      <c r="M101" s="87">
        <v>9342.8556150825152</v>
      </c>
      <c r="N101" s="87">
        <v>1337.4566661383476</v>
      </c>
      <c r="O101" s="89"/>
    </row>
    <row r="102" spans="1:15" ht="16.5" x14ac:dyDescent="0.25">
      <c r="A102" s="83"/>
      <c r="B102" s="84">
        <v>13</v>
      </c>
      <c r="C102" s="87">
        <v>8964.5156995476027</v>
      </c>
      <c r="D102" s="87">
        <v>2158.585642908864</v>
      </c>
      <c r="E102" s="87">
        <v>11123.101342456466</v>
      </c>
      <c r="F102" s="87">
        <v>1586.6910679707007</v>
      </c>
      <c r="G102" s="89"/>
      <c r="H102" s="90"/>
      <c r="I102" s="83"/>
      <c r="J102" s="84">
        <v>13</v>
      </c>
      <c r="K102" s="87">
        <v>7288.3654632876023</v>
      </c>
      <c r="L102" s="88">
        <v>2110.3220600205123</v>
      </c>
      <c r="M102" s="87">
        <v>9398.6875233081155</v>
      </c>
      <c r="N102" s="87">
        <v>1345.2731332899316</v>
      </c>
      <c r="O102" s="89"/>
    </row>
    <row r="103" spans="1:15" ht="16.5" x14ac:dyDescent="0.25">
      <c r="A103" s="83"/>
      <c r="B103" s="84">
        <v>14</v>
      </c>
      <c r="C103" s="87">
        <v>9031.8003068964026</v>
      </c>
      <c r="D103" s="87">
        <v>2158.585642908864</v>
      </c>
      <c r="E103" s="87">
        <v>11190.385949805266</v>
      </c>
      <c r="F103" s="87">
        <v>1596.1109129995327</v>
      </c>
      <c r="G103" s="89"/>
      <c r="H103" s="90"/>
      <c r="I103" s="83"/>
      <c r="J103" s="84">
        <v>14</v>
      </c>
      <c r="K103" s="87">
        <v>7344.3166704624027</v>
      </c>
      <c r="L103" s="88">
        <v>2110.3220600205123</v>
      </c>
      <c r="M103" s="87">
        <v>9454.638730482915</v>
      </c>
      <c r="N103" s="87">
        <v>1353.1063022944036</v>
      </c>
      <c r="O103" s="89"/>
    </row>
    <row r="104" spans="1:15" ht="16.5" x14ac:dyDescent="0.25">
      <c r="A104" s="83"/>
      <c r="B104" s="84">
        <v>15</v>
      </c>
      <c r="C104" s="87">
        <v>9099.0849142452043</v>
      </c>
      <c r="D104" s="87">
        <v>2158.585642908864</v>
      </c>
      <c r="E104" s="87">
        <v>11257.670557154068</v>
      </c>
      <c r="F104" s="87">
        <v>1605.5307580283652</v>
      </c>
      <c r="G104" s="89"/>
      <c r="H104" s="90"/>
      <c r="I104" s="83"/>
      <c r="J104" s="84">
        <v>15</v>
      </c>
      <c r="K104" s="87">
        <v>7400.148578688003</v>
      </c>
      <c r="L104" s="88">
        <v>2110.3220600205123</v>
      </c>
      <c r="M104" s="87">
        <v>9510.4706387085153</v>
      </c>
      <c r="N104" s="87">
        <v>1360.9227694459876</v>
      </c>
      <c r="O104" s="89"/>
    </row>
    <row r="105" spans="1:15" ht="16.5" x14ac:dyDescent="0.25">
      <c r="A105" s="83"/>
      <c r="B105" s="84">
        <v>16</v>
      </c>
      <c r="C105" s="87">
        <v>9166.3695215940024</v>
      </c>
      <c r="D105" s="87">
        <v>2158.585642908864</v>
      </c>
      <c r="E105" s="87">
        <v>11324.955164502866</v>
      </c>
      <c r="F105" s="87">
        <v>1614.9506030571968</v>
      </c>
      <c r="G105" s="89"/>
      <c r="H105" s="90"/>
      <c r="I105" s="83"/>
      <c r="J105" s="102"/>
      <c r="K105" s="102"/>
      <c r="L105" s="102"/>
      <c r="M105" s="102"/>
      <c r="N105" s="102"/>
      <c r="O105" s="89"/>
    </row>
    <row r="106" spans="1:15" ht="16.5" x14ac:dyDescent="0.25">
      <c r="A106" s="83"/>
      <c r="B106" s="84">
        <v>17</v>
      </c>
      <c r="C106" s="87">
        <v>9233.6541289428023</v>
      </c>
      <c r="D106" s="87">
        <v>2158.585642908864</v>
      </c>
      <c r="E106" s="87">
        <v>11392.239771851666</v>
      </c>
      <c r="F106" s="87">
        <v>1624.3704480860288</v>
      </c>
      <c r="G106" s="89"/>
      <c r="H106" s="90"/>
      <c r="I106" s="83"/>
      <c r="J106" s="90"/>
      <c r="K106" s="90"/>
      <c r="L106" s="90"/>
      <c r="M106" s="90"/>
      <c r="N106" s="90"/>
      <c r="O106" s="89"/>
    </row>
    <row r="107" spans="1:15" ht="16.5" x14ac:dyDescent="0.25">
      <c r="A107" s="83"/>
      <c r="B107" s="84">
        <v>18</v>
      </c>
      <c r="C107" s="87">
        <v>9300.9387362916023</v>
      </c>
      <c r="D107" s="87">
        <v>2158.585642908864</v>
      </c>
      <c r="E107" s="87">
        <v>11459.524379200466</v>
      </c>
      <c r="F107" s="87">
        <v>1633.7902931148608</v>
      </c>
      <c r="G107" s="89"/>
      <c r="H107" s="90"/>
      <c r="I107" s="83"/>
      <c r="J107" s="90"/>
      <c r="K107" s="90"/>
      <c r="L107" s="90"/>
      <c r="M107" s="90"/>
      <c r="N107" s="90"/>
      <c r="O107" s="89"/>
    </row>
    <row r="108" spans="1:15" ht="16.5" x14ac:dyDescent="0.25">
      <c r="A108" s="83"/>
      <c r="B108" s="84">
        <v>19</v>
      </c>
      <c r="C108" s="87">
        <v>9368.2233436404022</v>
      </c>
      <c r="D108" s="87">
        <v>2158.585642908864</v>
      </c>
      <c r="E108" s="87">
        <v>11526.808986549266</v>
      </c>
      <c r="F108" s="87">
        <v>1643.2101381436928</v>
      </c>
      <c r="G108" s="89"/>
      <c r="H108" s="90"/>
      <c r="I108" s="83"/>
      <c r="J108" s="90"/>
      <c r="K108" s="90"/>
      <c r="L108" s="90"/>
      <c r="M108" s="90"/>
      <c r="N108" s="90"/>
      <c r="O108" s="89"/>
    </row>
    <row r="109" spans="1:15" ht="16.5" x14ac:dyDescent="0.25">
      <c r="A109" s="83"/>
      <c r="B109" s="84">
        <v>20</v>
      </c>
      <c r="C109" s="87">
        <v>9435.5079509892021</v>
      </c>
      <c r="D109" s="87">
        <v>2158.585642908864</v>
      </c>
      <c r="E109" s="87">
        <v>11594.093593898066</v>
      </c>
      <c r="F109" s="87">
        <v>1652.6299831725248</v>
      </c>
      <c r="G109" s="89"/>
      <c r="H109" s="90"/>
      <c r="I109" s="83"/>
      <c r="J109" s="90"/>
      <c r="K109" s="90"/>
      <c r="L109" s="90"/>
      <c r="M109" s="90"/>
      <c r="N109" s="90"/>
      <c r="O109" s="89"/>
    </row>
    <row r="110" spans="1:15" ht="16.5" x14ac:dyDescent="0.25">
      <c r="A110" s="83"/>
      <c r="B110" s="84">
        <v>21</v>
      </c>
      <c r="C110" s="87">
        <v>9502.6732593888028</v>
      </c>
      <c r="D110" s="87">
        <v>2158.585642908864</v>
      </c>
      <c r="E110" s="87">
        <v>11661.258902297666</v>
      </c>
      <c r="F110" s="87">
        <v>1662.0331263484688</v>
      </c>
      <c r="G110" s="89"/>
      <c r="H110" s="90"/>
      <c r="I110" s="83"/>
      <c r="J110" s="90"/>
      <c r="K110" s="90"/>
      <c r="L110" s="90"/>
      <c r="M110" s="90"/>
      <c r="N110" s="90"/>
      <c r="O110" s="89"/>
    </row>
    <row r="111" spans="1:15" ht="16.5" x14ac:dyDescent="0.25">
      <c r="A111" s="83"/>
      <c r="B111" s="84">
        <v>22</v>
      </c>
      <c r="C111" s="87">
        <v>9569.9578667376027</v>
      </c>
      <c r="D111" s="87">
        <v>2158.585642908864</v>
      </c>
      <c r="E111" s="87">
        <v>11728.543509646466</v>
      </c>
      <c r="F111" s="87">
        <v>1671.4529713773006</v>
      </c>
      <c r="G111" s="89"/>
      <c r="H111" s="90"/>
      <c r="I111" s="83"/>
      <c r="J111" s="90"/>
      <c r="K111" s="90"/>
      <c r="L111" s="90"/>
      <c r="M111" s="90"/>
      <c r="N111" s="90"/>
      <c r="O111" s="89"/>
    </row>
    <row r="112" spans="1:15" ht="16.5" x14ac:dyDescent="0.25">
      <c r="A112" s="83"/>
      <c r="B112" s="84">
        <v>23</v>
      </c>
      <c r="C112" s="87">
        <v>9637.2424740864026</v>
      </c>
      <c r="D112" s="87">
        <v>2158.585642908864</v>
      </c>
      <c r="E112" s="87">
        <v>11795.828116995266</v>
      </c>
      <c r="F112" s="87">
        <v>1680.8728164061329</v>
      </c>
      <c r="G112" s="89"/>
      <c r="H112" s="90"/>
      <c r="I112" s="83"/>
      <c r="J112" s="90"/>
      <c r="K112" s="90"/>
      <c r="L112" s="90"/>
      <c r="M112" s="90"/>
      <c r="N112" s="90"/>
      <c r="O112" s="89"/>
    </row>
    <row r="113" spans="1:15" ht="16.5" x14ac:dyDescent="0.25">
      <c r="A113" s="83"/>
      <c r="B113" s="84">
        <v>24</v>
      </c>
      <c r="C113" s="87">
        <v>9704.5270814352043</v>
      </c>
      <c r="D113" s="87">
        <v>2158.585642908864</v>
      </c>
      <c r="E113" s="87">
        <v>11863.112724344068</v>
      </c>
      <c r="F113" s="87">
        <v>1690.2926614349651</v>
      </c>
      <c r="G113" s="89"/>
      <c r="H113" s="90"/>
      <c r="I113" s="83"/>
      <c r="J113" s="90"/>
      <c r="K113" s="90"/>
      <c r="L113" s="90"/>
      <c r="M113" s="90"/>
      <c r="N113" s="90"/>
      <c r="O113" s="89"/>
    </row>
    <row r="114" spans="1:15" ht="16.5" x14ac:dyDescent="0.25">
      <c r="A114" s="83"/>
      <c r="B114" s="84">
        <v>25</v>
      </c>
      <c r="C114" s="87">
        <v>9771.8116887840042</v>
      </c>
      <c r="D114" s="87">
        <v>2158.585642908864</v>
      </c>
      <c r="E114" s="87">
        <v>11930.397331692868</v>
      </c>
      <c r="F114" s="87">
        <v>1699.7125064637969</v>
      </c>
      <c r="G114" s="89"/>
      <c r="H114" s="90"/>
      <c r="I114" s="83"/>
      <c r="J114" s="90"/>
      <c r="K114" s="90"/>
      <c r="L114" s="90"/>
      <c r="M114" s="90"/>
      <c r="N114" s="90"/>
      <c r="O114" s="89"/>
    </row>
    <row r="115" spans="1:15" ht="16.5" x14ac:dyDescent="0.25">
      <c r="A115" s="115"/>
      <c r="B115" s="84">
        <v>26</v>
      </c>
      <c r="C115" s="87">
        <v>9839.0962961328023</v>
      </c>
      <c r="D115" s="87">
        <v>2158.585642908864</v>
      </c>
      <c r="E115" s="87">
        <v>11997.681939041666</v>
      </c>
      <c r="F115" s="87">
        <v>1709.1323514926289</v>
      </c>
      <c r="G115" s="116"/>
      <c r="H115" s="90"/>
      <c r="I115" s="90"/>
      <c r="J115" s="90"/>
      <c r="K115" s="90"/>
      <c r="L115" s="90"/>
      <c r="M115" s="90"/>
      <c r="N115" s="90"/>
      <c r="O115" s="116"/>
    </row>
    <row r="116" spans="1:15" ht="16.5" x14ac:dyDescent="0.25">
      <c r="A116" s="83"/>
      <c r="B116" s="84">
        <v>27</v>
      </c>
      <c r="C116" s="87">
        <v>9906.3809034816004</v>
      </c>
      <c r="D116" s="87">
        <v>2158.585642908864</v>
      </c>
      <c r="E116" s="87">
        <v>12064.966546390464</v>
      </c>
      <c r="F116" s="87">
        <v>1718.5521965214607</v>
      </c>
      <c r="G116" s="117"/>
      <c r="H116" s="90"/>
      <c r="I116" s="90"/>
      <c r="J116" s="90"/>
      <c r="K116" s="90"/>
      <c r="L116" s="90"/>
      <c r="M116" s="90"/>
      <c r="N116" s="90"/>
      <c r="O116" s="90"/>
    </row>
    <row r="117" spans="1:15" ht="16.5" x14ac:dyDescent="0.25">
      <c r="A117" s="83"/>
      <c r="B117" s="84">
        <v>28</v>
      </c>
      <c r="C117" s="87">
        <v>9973.6655108303985</v>
      </c>
      <c r="D117" s="87">
        <v>2158.585642908864</v>
      </c>
      <c r="E117" s="87">
        <v>12132.251153739262</v>
      </c>
      <c r="F117" s="87">
        <v>1727.9720415502923</v>
      </c>
      <c r="G117" s="117"/>
      <c r="H117" s="90"/>
      <c r="I117" s="90"/>
      <c r="J117" s="90"/>
      <c r="K117" s="90"/>
      <c r="L117" s="90"/>
      <c r="M117" s="90"/>
      <c r="N117" s="90"/>
      <c r="O117" s="90"/>
    </row>
    <row r="118" spans="1:15" ht="16.5" x14ac:dyDescent="0.25">
      <c r="A118" s="83"/>
      <c r="B118" s="84">
        <v>29</v>
      </c>
      <c r="C118" s="87">
        <v>10040.950118179197</v>
      </c>
      <c r="D118" s="87">
        <v>2158.585642908864</v>
      </c>
      <c r="E118" s="87">
        <v>12199.53576108806</v>
      </c>
      <c r="F118" s="87">
        <v>1737.391886579124</v>
      </c>
      <c r="G118" s="117"/>
      <c r="H118" s="90"/>
      <c r="I118" s="90"/>
      <c r="J118" s="90"/>
      <c r="K118" s="90"/>
      <c r="L118" s="90"/>
      <c r="M118" s="90"/>
      <c r="N118" s="90"/>
      <c r="O118" s="90"/>
    </row>
    <row r="119" spans="1:15" ht="16.5" x14ac:dyDescent="0.25">
      <c r="A119" s="118"/>
      <c r="B119" s="84">
        <v>30</v>
      </c>
      <c r="C119" s="87">
        <v>10108.115426578797</v>
      </c>
      <c r="D119" s="87">
        <v>2158.585642908864</v>
      </c>
      <c r="E119" s="87">
        <v>12266.701069487661</v>
      </c>
      <c r="F119" s="87">
        <v>1746.7950297550681</v>
      </c>
      <c r="G119" s="117"/>
      <c r="H119" s="90"/>
      <c r="I119" s="90"/>
      <c r="J119" s="90"/>
      <c r="K119" s="90"/>
      <c r="L119" s="90"/>
      <c r="M119" s="90"/>
      <c r="N119" s="90"/>
      <c r="O119" s="89"/>
    </row>
    <row r="120" spans="1:15" x14ac:dyDescent="0.2">
      <c r="A120" s="90"/>
      <c r="B120" s="90"/>
      <c r="C120" s="97"/>
      <c r="D120" s="97"/>
      <c r="E120" s="97"/>
      <c r="F120" s="97"/>
      <c r="G120" s="90"/>
      <c r="H120" s="90"/>
      <c r="I120" s="90"/>
      <c r="J120" s="90"/>
      <c r="K120" s="90"/>
      <c r="L120" s="90"/>
      <c r="M120" s="90"/>
      <c r="N120" s="90"/>
      <c r="O120" s="89"/>
    </row>
    <row r="121" spans="1:15" x14ac:dyDescent="0.2">
      <c r="A121" s="90"/>
      <c r="B121" s="90"/>
      <c r="C121" s="97"/>
      <c r="D121" s="97"/>
      <c r="E121" s="97"/>
      <c r="F121" s="97"/>
      <c r="G121" s="90"/>
      <c r="H121" s="90"/>
      <c r="I121" s="90"/>
      <c r="J121" s="90"/>
      <c r="K121" s="90"/>
      <c r="L121" s="90"/>
      <c r="M121" s="90"/>
      <c r="N121" s="90"/>
      <c r="O121" s="89"/>
    </row>
    <row r="122" spans="1:15" ht="26.25" x14ac:dyDescent="0.4">
      <c r="A122" s="77"/>
      <c r="B122" s="78" t="s">
        <v>32</v>
      </c>
      <c r="C122" s="101"/>
      <c r="D122" s="102"/>
      <c r="E122" s="101"/>
      <c r="F122" s="80" t="s">
        <v>95</v>
      </c>
      <c r="G122" s="101"/>
      <c r="H122" s="77"/>
      <c r="I122" s="82"/>
      <c r="J122" s="78" t="s">
        <v>3</v>
      </c>
      <c r="K122" s="119"/>
      <c r="L122" s="119"/>
      <c r="M122" s="119"/>
      <c r="N122" s="80" t="s">
        <v>95</v>
      </c>
      <c r="O122" s="116"/>
    </row>
    <row r="123" spans="1:15" ht="33" x14ac:dyDescent="0.25">
      <c r="A123" s="77"/>
      <c r="B123" s="105" t="s">
        <v>13</v>
      </c>
      <c r="C123" s="105" t="s">
        <v>14</v>
      </c>
      <c r="D123" s="105" t="s">
        <v>15</v>
      </c>
      <c r="E123" s="123" t="s">
        <v>16</v>
      </c>
      <c r="F123" s="105" t="s">
        <v>17</v>
      </c>
      <c r="G123" s="106"/>
      <c r="H123" s="77"/>
      <c r="I123" s="82"/>
      <c r="J123" s="105" t="s">
        <v>33</v>
      </c>
      <c r="K123" s="137" t="s">
        <v>34</v>
      </c>
      <c r="L123" s="138"/>
      <c r="M123" s="139"/>
      <c r="N123" s="120" t="s">
        <v>35</v>
      </c>
      <c r="O123" s="89"/>
    </row>
    <row r="124" spans="1:15" ht="16.5" x14ac:dyDescent="0.25">
      <c r="A124" s="77"/>
      <c r="B124" s="107">
        <v>0</v>
      </c>
      <c r="C124" s="85">
        <v>4217.366926927396</v>
      </c>
      <c r="D124" s="85">
        <v>1217.2906879520399</v>
      </c>
      <c r="E124" s="85">
        <v>5434.6576148794356</v>
      </c>
      <c r="F124" s="85">
        <v>793.61773465801309</v>
      </c>
      <c r="G124" s="110"/>
      <c r="H124" s="77"/>
      <c r="I124" s="82"/>
      <c r="J124" s="121">
        <v>1</v>
      </c>
      <c r="K124" s="73"/>
      <c r="L124" s="131"/>
      <c r="M124" s="132"/>
      <c r="N124" s="87">
        <v>238.3473006655079</v>
      </c>
      <c r="O124" s="89"/>
    </row>
    <row r="125" spans="1:15" ht="16.5" x14ac:dyDescent="0.25">
      <c r="A125" s="77"/>
      <c r="B125" s="107">
        <v>1</v>
      </c>
      <c r="C125" s="87">
        <v>4249.6074679486965</v>
      </c>
      <c r="D125" s="87">
        <v>1217.2906879520399</v>
      </c>
      <c r="E125" s="87">
        <v>5466.8981559007361</v>
      </c>
      <c r="F125" s="87">
        <v>798.13141040099515</v>
      </c>
      <c r="G125" s="100"/>
      <c r="H125" s="77"/>
      <c r="I125" s="82"/>
      <c r="J125" s="122" t="s">
        <v>36</v>
      </c>
      <c r="K125" s="73" t="s">
        <v>37</v>
      </c>
      <c r="L125" s="131"/>
      <c r="M125" s="132"/>
      <c r="N125" s="87">
        <v>363.73528656016771</v>
      </c>
      <c r="O125" s="89"/>
    </row>
    <row r="126" spans="1:15" ht="16.5" x14ac:dyDescent="0.25">
      <c r="A126" s="77"/>
      <c r="B126" s="107">
        <v>2</v>
      </c>
      <c r="C126" s="87">
        <v>4281.848008969997</v>
      </c>
      <c r="D126" s="87">
        <v>1217.2906879520399</v>
      </c>
      <c r="E126" s="87">
        <v>5499.1386969220366</v>
      </c>
      <c r="F126" s="87">
        <v>802.64508614397698</v>
      </c>
      <c r="G126" s="100"/>
      <c r="H126" s="77"/>
      <c r="I126" s="82"/>
      <c r="J126" s="122" t="s">
        <v>38</v>
      </c>
      <c r="K126" s="73" t="s">
        <v>39</v>
      </c>
      <c r="L126" s="131"/>
      <c r="M126" s="132"/>
      <c r="N126" s="87">
        <v>470.55892824457686</v>
      </c>
      <c r="O126" s="89"/>
    </row>
    <row r="127" spans="1:15" ht="16.5" x14ac:dyDescent="0.25">
      <c r="A127" s="77"/>
      <c r="B127" s="107">
        <v>3</v>
      </c>
      <c r="C127" s="87">
        <v>4314.0885499912965</v>
      </c>
      <c r="D127" s="87">
        <v>1217.2906879520399</v>
      </c>
      <c r="E127" s="87">
        <v>5531.3792379433362</v>
      </c>
      <c r="F127" s="87">
        <v>807.15876188695904</v>
      </c>
      <c r="G127" s="100"/>
      <c r="H127" s="77"/>
      <c r="I127" s="82"/>
      <c r="J127" s="83"/>
      <c r="K127" s="83"/>
      <c r="L127" s="83"/>
      <c r="M127" s="83"/>
      <c r="N127" s="83"/>
      <c r="O127" s="90"/>
    </row>
    <row r="128" spans="1:15" ht="16.5" x14ac:dyDescent="0.25">
      <c r="A128" s="77"/>
      <c r="B128" s="107">
        <v>4</v>
      </c>
      <c r="C128" s="87">
        <v>4346.329091012597</v>
      </c>
      <c r="D128" s="87">
        <v>1217.2906879520399</v>
      </c>
      <c r="E128" s="87">
        <v>5563.6197789646367</v>
      </c>
      <c r="F128" s="87">
        <v>811.6724376299411</v>
      </c>
      <c r="G128" s="100"/>
      <c r="H128" s="77"/>
      <c r="I128" s="82"/>
      <c r="J128" s="83"/>
      <c r="K128" s="83"/>
      <c r="L128" s="83"/>
      <c r="M128" s="83"/>
      <c r="N128" s="83"/>
      <c r="O128" s="90"/>
    </row>
    <row r="129" spans="1:15" ht="16.5" x14ac:dyDescent="0.25">
      <c r="A129" s="77"/>
      <c r="B129" s="107">
        <v>5</v>
      </c>
      <c r="C129" s="87">
        <v>4378.5696320338966</v>
      </c>
      <c r="D129" s="87">
        <v>1217.2906879520399</v>
      </c>
      <c r="E129" s="87">
        <v>5595.8603199859363</v>
      </c>
      <c r="F129" s="87">
        <v>816.18611337292305</v>
      </c>
      <c r="G129" s="100"/>
      <c r="H129" s="77"/>
      <c r="I129" s="82"/>
      <c r="J129" s="83"/>
      <c r="K129" s="83"/>
      <c r="L129" s="83"/>
      <c r="M129" s="83"/>
      <c r="N129" s="83"/>
      <c r="O129" s="90"/>
    </row>
    <row r="130" spans="1:15" ht="16.5" x14ac:dyDescent="0.25">
      <c r="A130" s="77"/>
      <c r="B130" s="107">
        <v>6</v>
      </c>
      <c r="C130" s="87">
        <v>4410.8101730551971</v>
      </c>
      <c r="D130" s="87">
        <v>1217.2906879520399</v>
      </c>
      <c r="E130" s="87">
        <v>5628.1008610072367</v>
      </c>
      <c r="F130" s="87">
        <v>820.69978911590511</v>
      </c>
      <c r="G130" s="100"/>
      <c r="H130" s="77"/>
      <c r="I130" s="82"/>
      <c r="J130" s="83"/>
      <c r="K130" s="83"/>
      <c r="L130" s="83"/>
      <c r="M130" s="83"/>
      <c r="N130" s="83"/>
      <c r="O130" s="90"/>
    </row>
    <row r="131" spans="1:15" ht="16.5" x14ac:dyDescent="0.25">
      <c r="A131" s="77"/>
      <c r="B131" s="107">
        <v>7</v>
      </c>
      <c r="C131" s="87">
        <v>4443.0507140764976</v>
      </c>
      <c r="D131" s="87">
        <v>1217.2906879520399</v>
      </c>
      <c r="E131" s="87">
        <v>5660.3414020285372</v>
      </c>
      <c r="F131" s="87">
        <v>825.21346485888705</v>
      </c>
      <c r="G131" s="100"/>
      <c r="H131" s="77"/>
      <c r="I131" s="82"/>
      <c r="J131" s="83"/>
      <c r="K131" s="83"/>
      <c r="L131" s="83"/>
      <c r="M131" s="83"/>
      <c r="N131" s="83"/>
      <c r="O131" s="83"/>
    </row>
    <row r="132" spans="1:15" ht="16.5" x14ac:dyDescent="0.25">
      <c r="A132" s="77"/>
      <c r="B132" s="107">
        <v>8</v>
      </c>
      <c r="C132" s="87">
        <v>4475.2912550977971</v>
      </c>
      <c r="D132" s="87">
        <v>1217.2906879520399</v>
      </c>
      <c r="E132" s="87">
        <v>5692.5819430498368</v>
      </c>
      <c r="F132" s="87">
        <v>829.727140601869</v>
      </c>
      <c r="G132" s="100"/>
      <c r="H132" s="77"/>
      <c r="I132" s="82"/>
      <c r="J132" s="83"/>
      <c r="K132" s="83"/>
      <c r="L132" s="83"/>
      <c r="M132" s="83"/>
      <c r="N132" s="83"/>
      <c r="O132" s="83"/>
    </row>
    <row r="133" spans="1:15" ht="16.5" x14ac:dyDescent="0.25">
      <c r="A133" s="77"/>
      <c r="B133" s="107">
        <v>9</v>
      </c>
      <c r="C133" s="87">
        <v>4507.5317961190976</v>
      </c>
      <c r="D133" s="87">
        <v>1217.2906879520399</v>
      </c>
      <c r="E133" s="87">
        <v>5724.8224840711373</v>
      </c>
      <c r="F133" s="87">
        <v>834.24081634485105</v>
      </c>
      <c r="G133" s="100"/>
      <c r="H133" s="77"/>
      <c r="I133" s="82"/>
      <c r="J133" s="83"/>
      <c r="K133" s="83"/>
      <c r="L133" s="83"/>
      <c r="M133" s="83"/>
      <c r="N133" s="83"/>
      <c r="O133" s="83"/>
    </row>
    <row r="134" spans="1:15" ht="16.5" x14ac:dyDescent="0.25">
      <c r="A134" s="77"/>
      <c r="B134" s="107">
        <v>10</v>
      </c>
      <c r="C134" s="87">
        <v>4539.7723371403972</v>
      </c>
      <c r="D134" s="87">
        <v>1217.2906879520399</v>
      </c>
      <c r="E134" s="87">
        <v>5757.0630250924369</v>
      </c>
      <c r="F134" s="87">
        <v>838.75449208783311</v>
      </c>
      <c r="G134" s="100"/>
      <c r="H134" s="77"/>
      <c r="I134" s="82"/>
      <c r="J134" s="83"/>
      <c r="K134" s="83"/>
      <c r="L134" s="83"/>
      <c r="M134" s="83"/>
      <c r="N134" s="83"/>
      <c r="O134" s="83"/>
    </row>
    <row r="135" spans="1:15" ht="16.5" x14ac:dyDescent="0.25">
      <c r="A135" s="77"/>
      <c r="B135" s="107">
        <v>11</v>
      </c>
      <c r="C135" s="87">
        <v>4572.0128781616968</v>
      </c>
      <c r="D135" s="87">
        <v>1217.2906879520399</v>
      </c>
      <c r="E135" s="87">
        <v>5789.3035661137365</v>
      </c>
      <c r="F135" s="87">
        <v>843.26816783081495</v>
      </c>
      <c r="G135" s="100"/>
      <c r="H135" s="77"/>
      <c r="I135" s="82"/>
      <c r="J135" s="83"/>
      <c r="K135" s="83"/>
      <c r="L135" s="83"/>
      <c r="M135" s="83"/>
      <c r="N135" s="83"/>
      <c r="O135" s="83"/>
    </row>
    <row r="136" spans="1:15" ht="16.5" x14ac:dyDescent="0.25">
      <c r="A136" s="77"/>
      <c r="B136" s="107">
        <v>12</v>
      </c>
      <c r="C136" s="87">
        <v>4604.2534191829982</v>
      </c>
      <c r="D136" s="87">
        <v>1217.2906879520399</v>
      </c>
      <c r="E136" s="87">
        <v>5821.5441071350378</v>
      </c>
      <c r="F136" s="87">
        <v>847.78184357379712</v>
      </c>
      <c r="G136" s="100"/>
      <c r="H136" s="77"/>
      <c r="I136" s="82"/>
      <c r="J136" s="83"/>
      <c r="K136" s="83"/>
      <c r="L136" s="83"/>
      <c r="M136" s="83"/>
      <c r="N136" s="83"/>
      <c r="O136" s="83"/>
    </row>
    <row r="137" spans="1:15" ht="16.5" x14ac:dyDescent="0.25">
      <c r="A137" s="77"/>
      <c r="B137" s="107">
        <v>13</v>
      </c>
      <c r="C137" s="87">
        <v>4636.4939602042978</v>
      </c>
      <c r="D137" s="87">
        <v>1217.2906879520399</v>
      </c>
      <c r="E137" s="87">
        <v>5853.7846481563374</v>
      </c>
      <c r="F137" s="87">
        <v>852.29551931677906</v>
      </c>
      <c r="G137" s="100"/>
      <c r="H137" s="77"/>
      <c r="I137" s="82"/>
      <c r="J137" s="83"/>
      <c r="K137" s="83"/>
      <c r="L137" s="83"/>
      <c r="M137" s="83"/>
      <c r="N137" s="83"/>
      <c r="O137" s="83"/>
    </row>
    <row r="138" spans="1:15" ht="16.5" x14ac:dyDescent="0.25">
      <c r="A138" s="77"/>
      <c r="B138" s="107">
        <v>14</v>
      </c>
      <c r="C138" s="87">
        <v>4668.7345012255973</v>
      </c>
      <c r="D138" s="87">
        <v>1217.2906879520399</v>
      </c>
      <c r="E138" s="87">
        <v>5886.025189177637</v>
      </c>
      <c r="F138" s="87">
        <v>856.80919505976112</v>
      </c>
      <c r="G138" s="100"/>
      <c r="H138" s="77"/>
      <c r="I138" s="82"/>
      <c r="J138" s="83"/>
      <c r="K138" s="83"/>
      <c r="L138" s="83"/>
      <c r="M138" s="83"/>
      <c r="N138" s="83"/>
      <c r="O138" s="83"/>
    </row>
    <row r="139" spans="1:15" ht="16.5" x14ac:dyDescent="0.25">
      <c r="A139" s="77"/>
      <c r="B139" s="107">
        <v>15</v>
      </c>
      <c r="C139" s="87">
        <v>4700.9750422468978</v>
      </c>
      <c r="D139" s="87">
        <v>1217.2906879520399</v>
      </c>
      <c r="E139" s="87">
        <v>5918.2657301989375</v>
      </c>
      <c r="F139" s="87">
        <v>861.32287080274307</v>
      </c>
      <c r="G139" s="100"/>
      <c r="H139" s="77"/>
      <c r="I139" s="82"/>
      <c r="J139" s="83"/>
      <c r="K139" s="83"/>
      <c r="L139" s="83"/>
      <c r="M139" s="83"/>
      <c r="N139" s="83"/>
      <c r="O139" s="83"/>
    </row>
    <row r="140" spans="1:15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</row>
    <row r="141" spans="1:15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</row>
    <row r="142" spans="1:15" ht="14.25" customHeight="1" x14ac:dyDescent="0.2">
      <c r="A142" s="133" t="s">
        <v>24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</row>
    <row r="143" spans="1:15" ht="14.25" customHeight="1" x14ac:dyDescent="0.2">
      <c r="A143" s="71" t="s">
        <v>25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</row>
  </sheetData>
  <mergeCells count="23">
    <mergeCell ref="A59:O59"/>
    <mergeCell ref="A33:O33"/>
    <mergeCell ref="A1:O1"/>
    <mergeCell ref="A2:O2"/>
    <mergeCell ref="A4:O4"/>
    <mergeCell ref="A34:O34"/>
    <mergeCell ref="A58:O58"/>
    <mergeCell ref="A62:O62"/>
    <mergeCell ref="A63:O63"/>
    <mergeCell ref="K123:M123"/>
    <mergeCell ref="A64:O64"/>
    <mergeCell ref="A65:O65"/>
    <mergeCell ref="A85:O85"/>
    <mergeCell ref="A86:O86"/>
    <mergeCell ref="K124:M124"/>
    <mergeCell ref="K125:M125"/>
    <mergeCell ref="A60:O60"/>
    <mergeCell ref="A61:O61"/>
    <mergeCell ref="K126:M126"/>
    <mergeCell ref="A142:O142"/>
    <mergeCell ref="A143:O143"/>
    <mergeCell ref="A140:O140"/>
    <mergeCell ref="A141:O141"/>
  </mergeCells>
  <pageMargins left="0.7" right="0.7" top="0.75" bottom="0.75" header="0.3" footer="0.3"/>
  <pageSetup paperSize="9" scale="36" orientation="portrait" r:id="rId1"/>
  <rowBreaks count="1" manualBreakCount="1">
    <brk id="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מחשבון וותק מקור</vt:lpstr>
      <vt:lpstr>עזר</vt:lpstr>
      <vt:lpstr>טבלאותשכר</vt:lpstr>
      <vt:lpstr>טבלאותשכר!WPrint_Area_W</vt:lpstr>
      <vt:lpstr>'מחשבון וותק מקור'!שכר_לימוד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Yossef Caduri</cp:lastModifiedBy>
  <dcterms:created xsi:type="dcterms:W3CDTF">2019-07-01T18:43:46Z</dcterms:created>
  <dcterms:modified xsi:type="dcterms:W3CDTF">2022-02-03T15:12:05Z</dcterms:modified>
</cp:coreProperties>
</file>