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sefc\Desktop\אקסלים מיוחדים\"/>
    </mc:Choice>
  </mc:AlternateContent>
  <xr:revisionPtr revIDLastSave="0" documentId="8_{D69C428E-A400-4EE0-844F-8A00D44E22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מחשבון וותק מקור" sheetId="4" r:id="rId1"/>
    <sheet name="עזר" sheetId="6" state="hidden" r:id="rId2"/>
    <sheet name="טבלאותשכר" sheetId="5" state="hidden" r:id="rId3"/>
  </sheets>
  <definedNames>
    <definedName name="_xlnm.Print_Area" localSheetId="2">טבלאותשכר!$A$1:$O$143</definedName>
    <definedName name="שכר_לימוד" localSheetId="0">'מחשבון וותק מקור'!$D$43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2" i="5" l="1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M104" i="5"/>
  <c r="L104" i="5"/>
  <c r="E104" i="5"/>
  <c r="D104" i="5"/>
  <c r="M103" i="5"/>
  <c r="L103" i="5"/>
  <c r="E103" i="5"/>
  <c r="D103" i="5"/>
  <c r="M102" i="5"/>
  <c r="L102" i="5"/>
  <c r="E102" i="5"/>
  <c r="D102" i="5"/>
  <c r="M101" i="5"/>
  <c r="L101" i="5"/>
  <c r="E101" i="5"/>
  <c r="D101" i="5"/>
  <c r="M100" i="5"/>
  <c r="L100" i="5"/>
  <c r="E100" i="5"/>
  <c r="D100" i="5"/>
  <c r="M99" i="5"/>
  <c r="L99" i="5"/>
  <c r="E99" i="5"/>
  <c r="D99" i="5"/>
  <c r="M98" i="5"/>
  <c r="L98" i="5"/>
  <c r="E98" i="5"/>
  <c r="D98" i="5"/>
  <c r="M97" i="5"/>
  <c r="L97" i="5"/>
  <c r="E97" i="5"/>
  <c r="D97" i="5"/>
  <c r="M96" i="5"/>
  <c r="L96" i="5"/>
  <c r="E96" i="5"/>
  <c r="D96" i="5"/>
  <c r="M95" i="5"/>
  <c r="L95" i="5"/>
  <c r="E95" i="5"/>
  <c r="D95" i="5"/>
  <c r="M94" i="5"/>
  <c r="L94" i="5"/>
  <c r="E94" i="5"/>
  <c r="D94" i="5"/>
  <c r="M93" i="5"/>
  <c r="L93" i="5"/>
  <c r="E93" i="5"/>
  <c r="D93" i="5"/>
  <c r="M92" i="5"/>
  <c r="L92" i="5"/>
  <c r="E92" i="5"/>
  <c r="D92" i="5"/>
  <c r="M91" i="5"/>
  <c r="L91" i="5"/>
  <c r="E91" i="5"/>
  <c r="D91" i="5"/>
  <c r="M90" i="5"/>
  <c r="L90" i="5"/>
  <c r="E90" i="5"/>
  <c r="D90" i="5"/>
  <c r="M89" i="5"/>
  <c r="E89" i="5"/>
  <c r="N87" i="5"/>
  <c r="F87" i="5"/>
  <c r="N66" i="5"/>
  <c r="F66" i="5"/>
  <c r="A63" i="5"/>
  <c r="A62" i="5"/>
  <c r="E57" i="5"/>
  <c r="D57" i="5"/>
  <c r="E56" i="5"/>
  <c r="D56" i="5"/>
  <c r="E55" i="5"/>
  <c r="D55" i="5"/>
  <c r="E54" i="5"/>
  <c r="D54" i="5"/>
  <c r="E53" i="5"/>
  <c r="D53" i="5"/>
  <c r="M52" i="5"/>
  <c r="L52" i="5"/>
  <c r="E52" i="5"/>
  <c r="D52" i="5"/>
  <c r="M51" i="5"/>
  <c r="L51" i="5"/>
  <c r="E51" i="5"/>
  <c r="D51" i="5"/>
  <c r="M50" i="5"/>
  <c r="L50" i="5"/>
  <c r="E50" i="5"/>
  <c r="D50" i="5"/>
  <c r="M49" i="5"/>
  <c r="L49" i="5"/>
  <c r="E49" i="5"/>
  <c r="D49" i="5"/>
  <c r="M48" i="5"/>
  <c r="L48" i="5"/>
  <c r="E48" i="5"/>
  <c r="D48" i="5"/>
  <c r="M47" i="5"/>
  <c r="L47" i="5"/>
  <c r="E47" i="5"/>
  <c r="D47" i="5"/>
  <c r="M46" i="5"/>
  <c r="L46" i="5"/>
  <c r="E46" i="5"/>
  <c r="D46" i="5"/>
  <c r="M45" i="5"/>
  <c r="L45" i="5"/>
  <c r="E45" i="5"/>
  <c r="D45" i="5"/>
  <c r="M44" i="5"/>
  <c r="L44" i="5"/>
  <c r="E44" i="5"/>
  <c r="D44" i="5"/>
  <c r="M43" i="5"/>
  <c r="L43" i="5"/>
  <c r="E43" i="5"/>
  <c r="D43" i="5"/>
  <c r="M42" i="5"/>
  <c r="L42" i="5"/>
  <c r="E42" i="5"/>
  <c r="D42" i="5"/>
  <c r="M41" i="5"/>
  <c r="L41" i="5"/>
  <c r="E41" i="5"/>
  <c r="D41" i="5"/>
  <c r="M40" i="5"/>
  <c r="L40" i="5"/>
  <c r="E40" i="5"/>
  <c r="D40" i="5"/>
  <c r="M39" i="5"/>
  <c r="L39" i="5"/>
  <c r="E39" i="5"/>
  <c r="D39" i="5"/>
  <c r="M38" i="5"/>
  <c r="L38" i="5"/>
  <c r="E38" i="5"/>
  <c r="D38" i="5"/>
  <c r="M37" i="5"/>
  <c r="E37" i="5"/>
  <c r="N35" i="5"/>
  <c r="F35" i="5"/>
  <c r="M32" i="5"/>
  <c r="L32" i="5"/>
  <c r="E32" i="5"/>
  <c r="D32" i="5"/>
  <c r="M31" i="5"/>
  <c r="L31" i="5"/>
  <c r="E31" i="5"/>
  <c r="D31" i="5"/>
  <c r="M30" i="5"/>
  <c r="L30" i="5"/>
  <c r="E30" i="5"/>
  <c r="D30" i="5"/>
  <c r="M29" i="5"/>
  <c r="L29" i="5"/>
  <c r="E29" i="5"/>
  <c r="D29" i="5"/>
  <c r="M28" i="5"/>
  <c r="L28" i="5"/>
  <c r="E28" i="5"/>
  <c r="D28" i="5"/>
  <c r="M27" i="5"/>
  <c r="L27" i="5"/>
  <c r="E27" i="5"/>
  <c r="D27" i="5"/>
  <c r="M26" i="5"/>
  <c r="L26" i="5"/>
  <c r="E26" i="5"/>
  <c r="D26" i="5"/>
  <c r="M25" i="5"/>
  <c r="L25" i="5"/>
  <c r="E25" i="5"/>
  <c r="D25" i="5"/>
  <c r="M24" i="5"/>
  <c r="L24" i="5"/>
  <c r="E24" i="5"/>
  <c r="D24" i="5"/>
  <c r="M23" i="5"/>
  <c r="L23" i="5"/>
  <c r="E23" i="5"/>
  <c r="D23" i="5"/>
  <c r="M22" i="5"/>
  <c r="L22" i="5"/>
  <c r="E22" i="5"/>
  <c r="D22" i="5"/>
  <c r="M21" i="5"/>
  <c r="L21" i="5"/>
  <c r="E21" i="5"/>
  <c r="D21" i="5"/>
  <c r="M20" i="5"/>
  <c r="L20" i="5"/>
  <c r="E20" i="5"/>
  <c r="D20" i="5"/>
  <c r="M19" i="5"/>
  <c r="L19" i="5"/>
  <c r="E19" i="5"/>
  <c r="D19" i="5"/>
  <c r="M18" i="5"/>
  <c r="L18" i="5"/>
  <c r="E18" i="5"/>
  <c r="D18" i="5"/>
  <c r="M17" i="5"/>
  <c r="L17" i="5"/>
  <c r="E17" i="5"/>
  <c r="D17" i="5"/>
  <c r="M16" i="5"/>
  <c r="L16" i="5"/>
  <c r="E16" i="5"/>
  <c r="D16" i="5"/>
  <c r="M15" i="5"/>
  <c r="L15" i="5"/>
  <c r="E15" i="5"/>
  <c r="D15" i="5"/>
  <c r="M14" i="5"/>
  <c r="L14" i="5"/>
  <c r="E14" i="5"/>
  <c r="D14" i="5"/>
  <c r="M13" i="5"/>
  <c r="L13" i="5"/>
  <c r="E13" i="5"/>
  <c r="D13" i="5"/>
  <c r="M12" i="5"/>
  <c r="L12" i="5"/>
  <c r="E12" i="5"/>
  <c r="D12" i="5"/>
  <c r="M11" i="5"/>
  <c r="L11" i="5"/>
  <c r="E11" i="5"/>
  <c r="D11" i="5"/>
  <c r="M10" i="5"/>
  <c r="L10" i="5"/>
  <c r="E10" i="5"/>
  <c r="D10" i="5"/>
  <c r="M9" i="5"/>
  <c r="L9" i="5"/>
  <c r="E9" i="5"/>
  <c r="D9" i="5"/>
  <c r="M8" i="5"/>
  <c r="L8" i="5"/>
  <c r="E8" i="5"/>
  <c r="D8" i="5"/>
  <c r="M7" i="5"/>
  <c r="E7" i="5"/>
  <c r="N5" i="5"/>
  <c r="Q3" i="4"/>
  <c r="P3" i="4" s="1"/>
  <c r="I15" i="4" s="1"/>
  <c r="R3" i="4"/>
  <c r="P17" i="4"/>
  <c r="Q17" i="4"/>
  <c r="P18" i="4"/>
  <c r="Q18" i="4"/>
  <c r="Q16" i="4"/>
  <c r="P16" i="4"/>
  <c r="L1" i="6"/>
  <c r="Q3" i="6" s="1"/>
  <c r="S16" i="4" s="1"/>
  <c r="V8" i="4"/>
  <c r="K15" i="4" l="1"/>
  <c r="J15" i="4"/>
  <c r="I16" i="4"/>
  <c r="Z16" i="4"/>
  <c r="K14" i="4"/>
  <c r="I14" i="4"/>
  <c r="J14" i="4"/>
  <c r="K16" i="4" l="1"/>
  <c r="J16" i="4"/>
  <c r="L14" i="4"/>
  <c r="M14" i="4" s="1"/>
  <c r="L15" i="4" l="1"/>
  <c r="M15" i="4" s="1"/>
  <c r="F20" i="4" s="1"/>
  <c r="L16" i="4"/>
  <c r="M16" i="4" s="1"/>
  <c r="F22" i="4" l="1"/>
  <c r="F24" i="4"/>
</calcChain>
</file>

<file path=xl/sharedStrings.xml><?xml version="1.0" encoding="utf-8"?>
<sst xmlns="http://schemas.openxmlformats.org/spreadsheetml/2006/main" count="168" uniqueCount="96">
  <si>
    <t>האם השירות הסדיר/הלאומי היה לפני קבלת התואר הראשון?</t>
  </si>
  <si>
    <t>כן</t>
  </si>
  <si>
    <t>תאריך סיום</t>
  </si>
  <si>
    <t>מורים מן החוץ</t>
  </si>
  <si>
    <t>לא</t>
  </si>
  <si>
    <t>תאריך התחלה</t>
  </si>
  <si>
    <t>שירות סדיר/שירות לאומי</t>
  </si>
  <si>
    <t xml:space="preserve">תאריך זכאות תואר ראשון </t>
  </si>
  <si>
    <t xml:space="preserve">תאריך זכאות תואר שני </t>
  </si>
  <si>
    <t>שנים</t>
  </si>
  <si>
    <t xml:space="preserve">חודשים </t>
  </si>
  <si>
    <t>ימים</t>
  </si>
  <si>
    <t>וותק מחושב</t>
  </si>
  <si>
    <t>שנות ותק</t>
  </si>
  <si>
    <t>שכר משולב כולל ותק</t>
  </si>
  <si>
    <t>תוספת אקדמית (ניידות, ביגוד, טלפון)</t>
  </si>
  <si>
    <t>סך הכול שכר ללא תוספת שחיקה</t>
  </si>
  <si>
    <t>תוספת שחיקה</t>
  </si>
  <si>
    <t>לוחות שכר באוניברסיטאות - סגל אקדמי זוטר, עמיתי הוראה ומורים מן החוץ</t>
  </si>
  <si>
    <t>פעימה</t>
  </si>
  <si>
    <t>מדריך ד"ר</t>
  </si>
  <si>
    <t xml:space="preserve">מדריך </t>
  </si>
  <si>
    <t>אסיסטנט ב'</t>
  </si>
  <si>
    <t>אסיסטנט א'</t>
  </si>
  <si>
    <t>עודכנו שקלית - מדריך ד"ר, מדריך, אסיסטנט א', אסיסטנט ב', עוזרי הוראה 22 ש"ש, עוזרי הוראה 32 ש"ש, עמית הוראה 1, עמית הוראה א', עמית הוראה ב'</t>
  </si>
  <si>
    <t>עודכנו אחוזית - מורה מן החוץ 1, מורה מן החוץ א', מורה מן החוץ ב'</t>
  </si>
  <si>
    <t>עוזרי הוראה</t>
  </si>
  <si>
    <t>על-פי משרה מלאה של 22 ש"ש</t>
  </si>
  <si>
    <t>על-פי משרה מלאה של 32 ש"ש</t>
  </si>
  <si>
    <t xml:space="preserve"> </t>
  </si>
  <si>
    <t>עמית הוראה ב'</t>
  </si>
  <si>
    <t>עמית הוראה א'</t>
  </si>
  <si>
    <t>עמית הוראה 1</t>
  </si>
  <si>
    <t>רמה</t>
  </si>
  <si>
    <t>הדרגות הכלולות</t>
  </si>
  <si>
    <t>תעריף ליחידת הוראה</t>
  </si>
  <si>
    <t>א</t>
  </si>
  <si>
    <t>אסיסטנטים, מדריכים ומורים במסלול המקביל</t>
  </si>
  <si>
    <t>ב</t>
  </si>
  <si>
    <t>מרצה בכיר ומרצה</t>
  </si>
  <si>
    <t xml:space="preserve">חלקיות </t>
  </si>
  <si>
    <t>טבלת דרוג אסיסטנט  מדריך ד"ר</t>
  </si>
  <si>
    <t>בחר דרוג</t>
  </si>
  <si>
    <t>J37:N52</t>
  </si>
  <si>
    <t>B37:F57</t>
  </si>
  <si>
    <t>$J$7:$N$32</t>
  </si>
  <si>
    <t>$B$7:$F$32</t>
  </si>
  <si>
    <t>J69:N84</t>
  </si>
  <si>
    <t>עוזרי הוראה- משרה 32 ש"ש</t>
  </si>
  <si>
    <t>b69:f84</t>
  </si>
  <si>
    <t>עוזרי הוראה- משרה 22 ש"ש</t>
  </si>
  <si>
    <t>J89:N104</t>
  </si>
  <si>
    <t>b89:f119</t>
  </si>
  <si>
    <t>b124:f139</t>
  </si>
  <si>
    <t>עוזרי הוראה-14</t>
  </si>
  <si>
    <t>דרגה</t>
  </si>
  <si>
    <t>בחירה</t>
  </si>
  <si>
    <t>אסיסטנטים- 21</t>
  </si>
  <si>
    <t>עמית הוראה- 28</t>
  </si>
  <si>
    <t>חישוב הבראה</t>
  </si>
  <si>
    <t>הבראה</t>
  </si>
  <si>
    <t>*</t>
  </si>
  <si>
    <t>לא כולל נסיעות</t>
  </si>
  <si>
    <t>תואר שני - שעות מתוך 22</t>
  </si>
  <si>
    <t>תאור ראשון שעות מתוך 32</t>
  </si>
  <si>
    <t>חשוב שעות  מתוך 22 שבועיות</t>
  </si>
  <si>
    <t>שעות שבועיות כפול 2.75 לחלק 27.5</t>
  </si>
  <si>
    <t xml:space="preserve">הזן שעות </t>
  </si>
  <si>
    <t>לצורך חישוב חלקיות</t>
  </si>
  <si>
    <t>עוזרי הוראה- משרה 32 ש'ש</t>
  </si>
  <si>
    <t>חלקיות מחושבת</t>
  </si>
  <si>
    <t>משיכת נתונים  לטבלאות שכר</t>
  </si>
  <si>
    <t>תעריפים</t>
  </si>
  <si>
    <t>b3:b6</t>
  </si>
  <si>
    <t>b9:b11</t>
  </si>
  <si>
    <t>עזר'</t>
  </si>
  <si>
    <t xml:space="preserve">דירוג אינו תואם דרגה </t>
  </si>
  <si>
    <t>נא לעדכן את השדות בצהוב</t>
  </si>
  <si>
    <t>b8:b8</t>
  </si>
  <si>
    <t>עמודה1</t>
  </si>
  <si>
    <t>כולל הבראה ולא כולל נסיעות</t>
  </si>
  <si>
    <t>עוזרי הוראה-תלמידי מוסמך</t>
  </si>
  <si>
    <t>עמית הוראה א'- תואר שני</t>
  </si>
  <si>
    <t>עמית הוראה ב'-תואר ד"ר</t>
  </si>
  <si>
    <t xml:space="preserve">עמית הוראה 1- תואר ראשון </t>
  </si>
  <si>
    <t>שכר  חודשי ברוטו מחושב</t>
  </si>
  <si>
    <t>אסיסטנט א' (עד שנתיים דוקטורט)</t>
  </si>
  <si>
    <t>מדריך -(אחרי הגשת דוקטורט )</t>
  </si>
  <si>
    <t>מדריך ד"ר (שנה לאחר אישור דוקטורט)</t>
  </si>
  <si>
    <t>אסיסטנט ב'- (שנה 5-3)</t>
  </si>
  <si>
    <t>סימולטור שכר עוזרי הוראה /אסיסטנטים /עמיתי הוראה- האוניברסיטה העברית</t>
  </si>
  <si>
    <t>עדכון</t>
  </si>
  <si>
    <t xml:space="preserve">חלקיות משרה </t>
  </si>
  <si>
    <t>(לציין בספרות עשרוניות בין 0 ל-1)</t>
  </si>
  <si>
    <t>פעימה שביעית בגין הסכם השכר עם הסגל האקדמי הזוטר באוניברסיטאות, החל מ-1.9.2022</t>
  </si>
  <si>
    <t>מעודכן לספטמבר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</si>
</sst>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&quot;₪&quot;\ #,##0.00"/>
    <numFmt numFmtId="166" formatCode="_ * #,##0_ ;_ * \-#,##0_ ;_ * &quot;-&quot;??_ ;_ @_ "/>
    <numFmt numFmtId="167" formatCode="_ * #,##0.0000_ ;_ * \-#,##0.0000_ ;_ * &quot;-&quot;??_ ;_ @_ "/>
  </numFmts>
  <fonts count="3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David"/>
      <family val="2"/>
      <charset val="177"/>
    </font>
    <font>
      <b/>
      <sz val="13"/>
      <color indexed="62"/>
      <name val="David"/>
      <family val="2"/>
      <charset val="177"/>
    </font>
    <font>
      <b/>
      <sz val="13"/>
      <color theme="1"/>
      <name val="David"/>
      <family val="2"/>
      <charset val="177"/>
    </font>
    <font>
      <b/>
      <sz val="27"/>
      <color indexed="18"/>
      <name val="David"/>
      <family val="2"/>
      <charset val="177"/>
    </font>
    <font>
      <b/>
      <sz val="16"/>
      <color indexed="1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9"/>
      <color indexed="18"/>
      <name val="David"/>
      <family val="2"/>
      <charset val="177"/>
    </font>
    <font>
      <sz val="9"/>
      <color theme="1"/>
      <name val="Arial"/>
      <family val="2"/>
      <charset val="177"/>
      <scheme val="minor"/>
    </font>
    <font>
      <b/>
      <sz val="20"/>
      <color indexed="62"/>
      <name val="David"/>
      <family val="2"/>
      <charset val="177"/>
    </font>
    <font>
      <b/>
      <sz val="16"/>
      <color indexed="62"/>
      <name val="David"/>
      <family val="2"/>
      <charset val="177"/>
    </font>
    <font>
      <b/>
      <sz val="9"/>
      <color indexed="62"/>
      <name val="David"/>
      <family val="2"/>
      <charset val="177"/>
    </font>
    <font>
      <sz val="9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indexed="18"/>
      <name val="David"/>
      <family val="2"/>
      <charset val="177"/>
    </font>
    <font>
      <b/>
      <sz val="18"/>
      <color indexed="62"/>
      <name val="David"/>
      <family val="2"/>
      <charset val="177"/>
    </font>
    <font>
      <sz val="13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  <scheme val="minor"/>
    </font>
    <font>
      <b/>
      <sz val="11"/>
      <color theme="0"/>
      <name val="Arial"/>
      <family val="2"/>
      <charset val="177"/>
      <scheme val="minor"/>
    </font>
    <font>
      <b/>
      <sz val="18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20"/>
      <color theme="0"/>
      <name val="Arial"/>
      <family val="2"/>
    </font>
    <font>
      <sz val="10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27"/>
      <color indexed="18"/>
      <name val="David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16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10" fontId="11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3" fillId="0" borderId="6" xfId="0" applyFont="1" applyBorder="1"/>
    <xf numFmtId="0" fontId="14" fillId="0" borderId="8" xfId="0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4" fontId="15" fillId="0" borderId="8" xfId="0" applyNumberFormat="1" applyFont="1" applyBorder="1" applyAlignment="1">
      <alignment horizontal="left"/>
    </xf>
    <xf numFmtId="4" fontId="16" fillId="0" borderId="6" xfId="0" applyNumberFormat="1" applyFont="1" applyBorder="1" applyAlignment="1">
      <alignment horizontal="left"/>
    </xf>
    <xf numFmtId="0" fontId="13" fillId="0" borderId="7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7" xfId="0" applyFont="1" applyBorder="1"/>
    <xf numFmtId="165" fontId="16" fillId="0" borderId="9" xfId="0" applyNumberFormat="1" applyFont="1" applyBorder="1" applyAlignment="1">
      <alignment horizontal="center"/>
    </xf>
    <xf numFmtId="0" fontId="17" fillId="0" borderId="6" xfId="0" applyFont="1" applyBorder="1"/>
    <xf numFmtId="165" fontId="17" fillId="0" borderId="7" xfId="0" applyNumberFormat="1" applyFont="1" applyBorder="1"/>
    <xf numFmtId="165" fontId="17" fillId="0" borderId="6" xfId="0" applyNumberFormat="1" applyFont="1" applyBorder="1"/>
    <xf numFmtId="165" fontId="18" fillId="0" borderId="9" xfId="0" applyNumberFormat="1" applyFont="1" applyBorder="1" applyAlignment="1">
      <alignment horizontal="center"/>
    </xf>
    <xf numFmtId="165" fontId="18" fillId="2" borderId="9" xfId="0" applyNumberFormat="1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/>
    <xf numFmtId="0" fontId="17" fillId="0" borderId="10" xfId="0" applyFont="1" applyBorder="1" applyAlignment="1">
      <alignment horizontal="center"/>
    </xf>
    <xf numFmtId="0" fontId="17" fillId="0" borderId="10" xfId="0" applyFont="1" applyBorder="1"/>
    <xf numFmtId="0" fontId="17" fillId="0" borderId="6" xfId="0" applyFont="1" applyBorder="1" applyAlignment="1">
      <alignment horizontal="center"/>
    </xf>
    <xf numFmtId="4" fontId="18" fillId="0" borderId="6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20" fillId="0" borderId="8" xfId="0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17" fontId="16" fillId="0" borderId="6" xfId="0" applyNumberFormat="1" applyFont="1" applyBorder="1" applyAlignment="1">
      <alignment horizontal="left"/>
    </xf>
    <xf numFmtId="0" fontId="13" fillId="0" borderId="7" xfId="0" applyFont="1" applyBorder="1"/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/>
    </xf>
    <xf numFmtId="165" fontId="7" fillId="0" borderId="5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/>
    </xf>
    <xf numFmtId="165" fontId="8" fillId="4" borderId="5" xfId="0" applyNumberFormat="1" applyFont="1" applyFill="1" applyBorder="1" applyAlignment="1">
      <alignment horizontal="center"/>
    </xf>
    <xf numFmtId="165" fontId="8" fillId="0" borderId="5" xfId="0" applyNumberFormat="1" applyFont="1" applyBorder="1" applyAlignment="1">
      <alignment horizontal="center" vertical="center" wrapText="1"/>
    </xf>
    <xf numFmtId="165" fontId="18" fillId="0" borderId="6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" fontId="16" fillId="0" borderId="8" xfId="0" applyNumberFormat="1" applyFont="1" applyBorder="1" applyAlignment="1">
      <alignment horizontal="left"/>
    </xf>
    <xf numFmtId="0" fontId="17" fillId="0" borderId="0" xfId="0" applyFont="1"/>
    <xf numFmtId="165" fontId="18" fillId="0" borderId="0" xfId="0" applyNumberFormat="1" applyFont="1" applyAlignment="1">
      <alignment horizontal="center"/>
    </xf>
    <xf numFmtId="0" fontId="17" fillId="0" borderId="9" xfId="0" applyFont="1" applyBorder="1"/>
    <xf numFmtId="0" fontId="18" fillId="0" borderId="0" xfId="0" applyFont="1" applyAlignment="1">
      <alignment horizontal="center"/>
    </xf>
    <xf numFmtId="4" fontId="18" fillId="2" borderId="11" xfId="0" applyNumberFormat="1" applyFont="1" applyFill="1" applyBorder="1"/>
    <xf numFmtId="17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0" fillId="0" borderId="0" xfId="0" quotePrefix="1"/>
    <xf numFmtId="3" fontId="0" fillId="0" borderId="0" xfId="0" applyNumberFormat="1"/>
    <xf numFmtId="0" fontId="0" fillId="5" borderId="0" xfId="0" applyFill="1"/>
    <xf numFmtId="166" fontId="8" fillId="0" borderId="5" xfId="1" applyNumberFormat="1" applyFont="1" applyBorder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2" fillId="6" borderId="18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9" fillId="10" borderId="2" xfId="0" applyFont="1" applyFill="1" applyBorder="1" applyProtection="1">
      <protection locked="0"/>
    </xf>
    <xf numFmtId="0" fontId="29" fillId="0" borderId="2" xfId="0" applyFont="1" applyFill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20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8" borderId="21" xfId="0" applyFont="1" applyFill="1" applyBorder="1" applyAlignment="1" applyProtection="1">
      <alignment horizontal="center"/>
      <protection locked="0"/>
    </xf>
    <xf numFmtId="3" fontId="4" fillId="0" borderId="20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3" fontId="4" fillId="0" borderId="24" xfId="0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167" fontId="0" fillId="5" borderId="18" xfId="1" applyNumberFormat="1" applyFont="1" applyFill="1" applyBorder="1" applyProtection="1">
      <protection locked="0"/>
    </xf>
    <xf numFmtId="0" fontId="0" fillId="0" borderId="0" xfId="0" quotePrefix="1" applyProtection="1"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165" fontId="7" fillId="0" borderId="5" xfId="0" applyNumberFormat="1" applyFont="1" applyBorder="1" applyAlignment="1" applyProtection="1">
      <alignment horizontal="center"/>
      <protection locked="0"/>
    </xf>
    <xf numFmtId="165" fontId="8" fillId="0" borderId="5" xfId="0" applyNumberFormat="1" applyFont="1" applyBorder="1" applyAlignment="1" applyProtection="1">
      <alignment horizontal="center"/>
      <protection locked="0"/>
    </xf>
    <xf numFmtId="165" fontId="6" fillId="0" borderId="5" xfId="0" applyNumberFormat="1" applyFont="1" applyBorder="1" applyAlignment="1" applyProtection="1">
      <alignment horizontal="center"/>
      <protection locked="0"/>
    </xf>
    <xf numFmtId="166" fontId="8" fillId="0" borderId="5" xfId="1" applyNumberFormat="1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right"/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25" fillId="0" borderId="0" xfId="0" applyFont="1" applyFill="1" applyProtection="1">
      <protection hidden="1"/>
    </xf>
    <xf numFmtId="0" fontId="4" fillId="0" borderId="0" xfId="0" applyFont="1" applyBorder="1" applyAlignment="1" applyProtection="1">
      <alignment horizontal="center"/>
      <protection locked="0"/>
    </xf>
    <xf numFmtId="14" fontId="5" fillId="6" borderId="19" xfId="0" applyNumberFormat="1" applyFont="1" applyFill="1" applyBorder="1" applyAlignment="1" applyProtection="1">
      <alignment horizontal="center"/>
      <protection locked="0"/>
    </xf>
    <xf numFmtId="0" fontId="28" fillId="6" borderId="27" xfId="0" applyFont="1" applyFill="1" applyBorder="1" applyAlignment="1" applyProtection="1">
      <alignment horizontal="center"/>
      <protection locked="0"/>
    </xf>
    <xf numFmtId="14" fontId="5" fillId="6" borderId="23" xfId="0" applyNumberFormat="1" applyFont="1" applyFill="1" applyBorder="1" applyAlignment="1" applyProtection="1">
      <alignment horizontal="center"/>
      <protection locked="0"/>
    </xf>
    <xf numFmtId="0" fontId="5" fillId="8" borderId="28" xfId="0" applyFont="1" applyFill="1" applyBorder="1" applyAlignment="1" applyProtection="1">
      <alignment horizontal="center"/>
      <protection locked="0"/>
    </xf>
    <xf numFmtId="0" fontId="4" fillId="8" borderId="23" xfId="1" applyNumberFormat="1" applyFont="1" applyFill="1" applyBorder="1" applyAlignment="1" applyProtection="1">
      <alignment horizontal="center"/>
      <protection hidden="1"/>
    </xf>
    <xf numFmtId="0" fontId="27" fillId="5" borderId="29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11" borderId="19" xfId="0" applyFont="1" applyFill="1" applyBorder="1" applyAlignment="1" applyProtection="1">
      <alignment horizontal="center"/>
      <protection locked="0"/>
    </xf>
    <xf numFmtId="0" fontId="4" fillId="11" borderId="23" xfId="0" applyFont="1" applyFill="1" applyBorder="1" applyAlignment="1" applyProtection="1">
      <alignment horizontal="center"/>
      <protection locked="0"/>
    </xf>
    <xf numFmtId="0" fontId="22" fillId="12" borderId="0" xfId="0" applyFont="1" applyFill="1" applyAlignment="1" applyProtection="1">
      <alignment horizontal="center"/>
      <protection locked="0"/>
    </xf>
    <xf numFmtId="0" fontId="28" fillId="13" borderId="1" xfId="0" applyFont="1" applyFill="1" applyBorder="1" applyAlignment="1" applyProtection="1">
      <alignment horizontal="center"/>
      <protection locked="0"/>
    </xf>
    <xf numFmtId="0" fontId="1" fillId="12" borderId="3" xfId="0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>
      <alignment horizontal="center"/>
    </xf>
    <xf numFmtId="43" fontId="26" fillId="9" borderId="25" xfId="1" applyFont="1" applyFill="1" applyBorder="1" applyAlignment="1" applyProtection="1">
      <alignment horizontal="center"/>
      <protection hidden="1"/>
    </xf>
    <xf numFmtId="0" fontId="0" fillId="0" borderId="26" xfId="0" applyFont="1" applyBorder="1" applyAlignment="1" applyProtection="1">
      <alignment horizontal="center"/>
      <protection locked="0"/>
    </xf>
    <xf numFmtId="0" fontId="4" fillId="3" borderId="22" xfId="1" applyNumberFormat="1" applyFont="1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horizontal="left"/>
      <protection locked="0"/>
    </xf>
    <xf numFmtId="14" fontId="3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9" fontId="22" fillId="6" borderId="18" xfId="2" applyFont="1" applyFill="1" applyBorder="1" applyAlignment="1" applyProtection="1">
      <alignment horizontal="center"/>
      <protection locked="0"/>
    </xf>
    <xf numFmtId="0" fontId="32" fillId="7" borderId="3" xfId="0" applyFont="1" applyFill="1" applyBorder="1" applyAlignment="1" applyProtection="1">
      <alignment horizontal="center"/>
      <protection locked="0"/>
    </xf>
    <xf numFmtId="0" fontId="32" fillId="7" borderId="0" xfId="0" applyFont="1" applyFill="1" applyBorder="1" applyAlignment="1" applyProtection="1">
      <alignment horizontal="center"/>
      <protection locked="0"/>
    </xf>
    <xf numFmtId="0" fontId="30" fillId="6" borderId="0" xfId="0" applyFont="1" applyFill="1" applyAlignment="1" applyProtection="1">
      <alignment horizontal="center"/>
      <protection locked="0"/>
    </xf>
    <xf numFmtId="164" fontId="21" fillId="0" borderId="15" xfId="0" applyNumberFormat="1" applyFont="1" applyBorder="1" applyAlignment="1">
      <alignment horizontal="center"/>
    </xf>
    <xf numFmtId="164" fontId="21" fillId="0" borderId="16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35" fillId="2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C95B-E4BE-4FA9-8522-EEF544735657}">
  <dimension ref="A1:AD53"/>
  <sheetViews>
    <sheetView showGridLines="0" rightToLeft="1" tabSelected="1" zoomScaleNormal="100" workbookViewId="0">
      <selection activeCell="G2" sqref="G2"/>
    </sheetView>
  </sheetViews>
  <sheetFormatPr defaultColWidth="0" defaultRowHeight="14.25" zeroHeight="1" x14ac:dyDescent="0.2"/>
  <cols>
    <col min="1" max="2" width="9" style="64" customWidth="1"/>
    <col min="3" max="3" width="48.25" style="64" customWidth="1"/>
    <col min="4" max="4" width="17.125" style="64" hidden="1" customWidth="1"/>
    <col min="5" max="5" width="29" style="64" customWidth="1"/>
    <col min="6" max="6" width="33.125" style="64" customWidth="1"/>
    <col min="7" max="7" width="8.875" style="64" customWidth="1"/>
    <col min="8" max="8" width="19.125" style="98" customWidth="1"/>
    <col min="9" max="11" width="9.875" style="64" hidden="1" customWidth="1"/>
    <col min="12" max="12" width="9" style="64" hidden="1" customWidth="1"/>
    <col min="13" max="13" width="24.625" style="64" hidden="1" customWidth="1"/>
    <col min="14" max="14" width="22" style="64" hidden="1" customWidth="1"/>
    <col min="15" max="15" width="24.75" style="64" hidden="1" customWidth="1"/>
    <col min="16" max="16" width="14" style="64" hidden="1" customWidth="1"/>
    <col min="17" max="17" width="10.125" style="64" hidden="1" customWidth="1"/>
    <col min="18" max="18" width="11.125" style="64" hidden="1" customWidth="1"/>
    <col min="19" max="19" width="10.125" style="64" hidden="1" customWidth="1"/>
    <col min="20" max="20" width="9" style="64" hidden="1" customWidth="1"/>
    <col min="21" max="21" width="13.375" style="64" hidden="1" customWidth="1"/>
    <col min="22" max="16384" width="9" style="64" hidden="1"/>
  </cols>
  <sheetData>
    <row r="1" spans="3:30" x14ac:dyDescent="0.2">
      <c r="F1" s="118" t="s">
        <v>91</v>
      </c>
      <c r="G1" s="119">
        <v>44823</v>
      </c>
    </row>
    <row r="2" spans="3:30" ht="23.25" x14ac:dyDescent="0.35">
      <c r="E2" s="124" t="s">
        <v>77</v>
      </c>
      <c r="F2" s="124"/>
    </row>
    <row r="3" spans="3:30" ht="26.25" x14ac:dyDescent="0.4">
      <c r="C3" s="122" t="s">
        <v>90</v>
      </c>
      <c r="D3" s="123"/>
      <c r="E3" s="123"/>
      <c r="F3" s="123"/>
      <c r="P3" s="85">
        <f ca="1">DATE(Q3,4,1)</f>
        <v>44652</v>
      </c>
      <c r="Q3" s="64">
        <f ca="1">YEAR(TODAY())-IF(MONTH(TODAY())&gt;4,0,1)</f>
        <v>2022</v>
      </c>
      <c r="R3" s="85">
        <f ca="1">TODAY()</f>
        <v>44823</v>
      </c>
      <c r="X3" s="64" t="s">
        <v>68</v>
      </c>
      <c r="AB3" s="64" t="s">
        <v>58</v>
      </c>
    </row>
    <row r="4" spans="3:30" ht="15" thickBot="1" x14ac:dyDescent="0.25">
      <c r="P4" s="85"/>
      <c r="R4" s="85"/>
      <c r="AB4" s="64" t="s">
        <v>54</v>
      </c>
      <c r="AD4" s="64" t="s">
        <v>50</v>
      </c>
    </row>
    <row r="5" spans="3:30" ht="16.5" thickBot="1" x14ac:dyDescent="0.3">
      <c r="C5" s="110" t="s">
        <v>42</v>
      </c>
      <c r="F5" s="65" t="s">
        <v>54</v>
      </c>
      <c r="P5" s="85"/>
      <c r="R5" s="85"/>
      <c r="X5" s="69" t="s">
        <v>42</v>
      </c>
      <c r="Y5" s="64" t="s">
        <v>57</v>
      </c>
      <c r="AD5" s="64" t="s">
        <v>48</v>
      </c>
    </row>
    <row r="6" spans="3:30" ht="18.75" thickBot="1" x14ac:dyDescent="0.3">
      <c r="C6" s="66"/>
      <c r="D6" s="67"/>
      <c r="F6" s="68"/>
      <c r="P6" s="64">
        <v>21</v>
      </c>
      <c r="Q6" s="64" t="s">
        <v>65</v>
      </c>
      <c r="R6" s="85"/>
      <c r="U6" s="64" t="s">
        <v>67</v>
      </c>
      <c r="V6" s="64">
        <v>10</v>
      </c>
      <c r="X6" s="69"/>
    </row>
    <row r="7" spans="3:30" ht="16.5" thickBot="1" x14ac:dyDescent="0.3">
      <c r="C7" s="110" t="s">
        <v>55</v>
      </c>
      <c r="F7" s="65" t="s">
        <v>81</v>
      </c>
      <c r="H7" s="99" t="s">
        <v>76</v>
      </c>
      <c r="P7" s="64">
        <v>14</v>
      </c>
      <c r="Q7" s="64" t="s">
        <v>63</v>
      </c>
      <c r="R7" s="85"/>
      <c r="X7" s="69" t="s">
        <v>55</v>
      </c>
      <c r="Y7" s="64" t="s">
        <v>50</v>
      </c>
    </row>
    <row r="8" spans="3:30" ht="18.75" thickBot="1" x14ac:dyDescent="0.3">
      <c r="C8" s="66"/>
      <c r="D8" s="67"/>
      <c r="P8" s="64">
        <v>14</v>
      </c>
      <c r="Q8" s="64" t="s">
        <v>64</v>
      </c>
      <c r="R8" s="85"/>
      <c r="U8" s="86" t="s">
        <v>70</v>
      </c>
      <c r="V8" s="87">
        <f>IF(Y5="אסיסטנטים- 21",V6/22,IF(Y5="עמית הוראה- 28",V6*2.75/27.5,IF(AND(Y5="עוזרי הוראה-14",Y7=AD4),V6/22,V6/32)))</f>
        <v>0.45454545454545453</v>
      </c>
      <c r="X8" s="69"/>
    </row>
    <row r="9" spans="3:30" ht="16.5" thickBot="1" x14ac:dyDescent="0.3">
      <c r="C9" s="110" t="s">
        <v>92</v>
      </c>
      <c r="E9" s="120" t="s">
        <v>93</v>
      </c>
      <c r="F9" s="121">
        <v>0.15</v>
      </c>
      <c r="P9" s="64">
        <v>28</v>
      </c>
      <c r="Q9" s="64" t="s">
        <v>66</v>
      </c>
      <c r="R9" s="85"/>
      <c r="X9" s="69" t="s">
        <v>40</v>
      </c>
      <c r="Y9" s="64">
        <v>0.5</v>
      </c>
    </row>
    <row r="10" spans="3:30" ht="15" x14ac:dyDescent="0.25">
      <c r="C10" s="69"/>
      <c r="P10" s="85"/>
      <c r="R10" s="85"/>
    </row>
    <row r="11" spans="3:30" ht="15.75" thickBot="1" x14ac:dyDescent="0.3">
      <c r="C11" s="69"/>
      <c r="P11" s="85"/>
      <c r="R11" s="85"/>
    </row>
    <row r="12" spans="3:30" ht="18.75" customHeight="1" x14ac:dyDescent="0.25">
      <c r="C12" s="111" t="s">
        <v>0</v>
      </c>
      <c r="D12" s="70" t="s">
        <v>79</v>
      </c>
      <c r="E12" s="71"/>
      <c r="F12" s="102" t="s">
        <v>1</v>
      </c>
      <c r="I12" s="64" t="s">
        <v>9</v>
      </c>
      <c r="J12" s="64" t="s">
        <v>10</v>
      </c>
      <c r="K12" s="64" t="s">
        <v>11</v>
      </c>
    </row>
    <row r="13" spans="3:30" ht="10.5" customHeight="1" x14ac:dyDescent="0.2">
      <c r="C13" s="72"/>
      <c r="D13" s="73"/>
      <c r="E13" s="73"/>
      <c r="F13" s="74"/>
      <c r="S13" s="64" t="s">
        <v>1</v>
      </c>
    </row>
    <row r="14" spans="3:30" ht="15.75" customHeight="1" x14ac:dyDescent="0.25">
      <c r="C14" s="72"/>
      <c r="D14" s="73"/>
      <c r="E14" s="108" t="s">
        <v>5</v>
      </c>
      <c r="F14" s="109" t="s">
        <v>2</v>
      </c>
      <c r="I14" s="64">
        <f>DATEDIF(E15,F15,"y")</f>
        <v>2</v>
      </c>
      <c r="J14" s="64">
        <f>DATEDIF(E15,F15,"ym")</f>
        <v>0</v>
      </c>
      <c r="K14" s="64">
        <f>DATEDIF(E15,F15,"md")</f>
        <v>0</v>
      </c>
      <c r="L14" s="64">
        <f>I14+(J14/12)+(K14/30)*0.1</f>
        <v>2</v>
      </c>
      <c r="M14" s="64">
        <f>MIN(MROUND(L14,0.25),3)</f>
        <v>2</v>
      </c>
      <c r="P14" s="88" t="s">
        <v>75</v>
      </c>
      <c r="S14" s="64" t="s">
        <v>4</v>
      </c>
    </row>
    <row r="15" spans="3:30" ht="19.5" customHeight="1" x14ac:dyDescent="0.25">
      <c r="C15" s="112" t="s">
        <v>6</v>
      </c>
      <c r="D15" s="75"/>
      <c r="E15" s="101">
        <v>33718</v>
      </c>
      <c r="F15" s="103">
        <v>34448</v>
      </c>
      <c r="I15" s="64">
        <f ca="1">IF(P3&lt;F16,0,DATEDIF(F16,$P$3,"y"))</f>
        <v>0</v>
      </c>
      <c r="J15" s="64">
        <f ca="1">IF(P3&lt;F16,0,DATEDIF(F16,$P$3,"ym"))</f>
        <v>9</v>
      </c>
      <c r="K15" s="64">
        <f ca="1">IF(P3&lt;F16,0,DATEDIF(F16,$P$3,"md"))</f>
        <v>0</v>
      </c>
      <c r="L15" s="64">
        <f ca="1">IF(TRIM(F16)="",0,I15+(J15/12)+(K15/30)*0.1)</f>
        <v>0.75</v>
      </c>
      <c r="M15" s="64">
        <f ca="1">MROUND(L15,0.25)</f>
        <v>0.75</v>
      </c>
    </row>
    <row r="16" spans="3:30" ht="19.5" customHeight="1" x14ac:dyDescent="0.25">
      <c r="C16" s="112" t="s">
        <v>7</v>
      </c>
      <c r="D16" s="75"/>
      <c r="E16" s="100"/>
      <c r="F16" s="103">
        <v>44378</v>
      </c>
      <c r="I16" s="64">
        <f ca="1">DATEDIF(F17,$P$3,"y")</f>
        <v>122</v>
      </c>
      <c r="J16" s="64">
        <f ca="1">DATEDIF(F17,$P$3,"ym")</f>
        <v>3</v>
      </c>
      <c r="K16" s="64">
        <f ca="1">DATEDIF(F17,$P$3,"md")</f>
        <v>1</v>
      </c>
      <c r="L16" s="64">
        <f>IF(TRIM(F17)="",0,(I16+(J16/12)+(K16/30)*0.1)*0.5)</f>
        <v>0</v>
      </c>
      <c r="M16" s="64">
        <f>MROUND(L16,0.25)</f>
        <v>0</v>
      </c>
      <c r="P16" s="64" t="str">
        <f>עזר!L3</f>
        <v>עוזרי הוראה-14</v>
      </c>
      <c r="Q16" s="64" t="str">
        <f>עזר!M3</f>
        <v>b8:b8</v>
      </c>
      <c r="R16" s="86" t="s">
        <v>56</v>
      </c>
      <c r="S16" s="86" t="str">
        <f>עזר!Q3</f>
        <v>b8:b8</v>
      </c>
      <c r="Z16" s="64" t="str">
        <f>VLOOKUP(Y5,P16:Q18,2,0)</f>
        <v>b3:b6</v>
      </c>
    </row>
    <row r="17" spans="3:19" ht="21.75" customHeight="1" x14ac:dyDescent="0.25">
      <c r="C17" s="112" t="s">
        <v>8</v>
      </c>
      <c r="D17" s="76"/>
      <c r="E17" s="78"/>
      <c r="F17" s="103"/>
      <c r="P17" s="64" t="str">
        <f>עזר!L4</f>
        <v>אסיסטנטים- 21</v>
      </c>
      <c r="Q17" s="64" t="str">
        <f>עזר!M4</f>
        <v>b3:b6</v>
      </c>
    </row>
    <row r="18" spans="3:19" ht="6" customHeight="1" x14ac:dyDescent="0.2">
      <c r="C18" s="72"/>
      <c r="D18" s="73"/>
      <c r="E18" s="73"/>
      <c r="F18" s="74"/>
      <c r="P18" s="64" t="str">
        <f>עזר!L5</f>
        <v>עמית הוראה- 28</v>
      </c>
      <c r="Q18" s="64" t="str">
        <f>עזר!M5</f>
        <v>b9:b11</v>
      </c>
    </row>
    <row r="19" spans="3:19" ht="4.5" customHeight="1" x14ac:dyDescent="0.25">
      <c r="C19" s="77"/>
      <c r="D19" s="78"/>
      <c r="E19" s="78"/>
      <c r="F19" s="79"/>
    </row>
    <row r="20" spans="3:19" ht="17.25" customHeight="1" x14ac:dyDescent="0.25">
      <c r="C20" s="104" t="s">
        <v>12</v>
      </c>
      <c r="D20" s="81"/>
      <c r="E20" s="82"/>
      <c r="F20" s="105">
        <f ca="1">IF(F12="כן",SUM(M14:M16),SUM(M15:M16))</f>
        <v>2.75</v>
      </c>
    </row>
    <row r="21" spans="3:19" ht="17.25" customHeight="1" x14ac:dyDescent="0.2">
      <c r="C21" s="83"/>
      <c r="D21" s="75"/>
      <c r="E21" s="73"/>
      <c r="F21" s="115"/>
    </row>
    <row r="22" spans="3:19" ht="17.25" hidden="1" customHeight="1" x14ac:dyDescent="0.25">
      <c r="C22" s="80" t="s">
        <v>59</v>
      </c>
      <c r="D22" s="81"/>
      <c r="E22" s="82"/>
      <c r="F22" s="116">
        <f ca="1">IF(F5="עוזרי הוראה-14",IF(F20&gt;=11,עזר!I4*F9*0.6,עזר!I3*F9*0.6),IF(F5="עמית הוראה- 28",157.5*F9,IF(F20&gt;=11,עזר!I4*F9,עזר!I3*F9)))</f>
        <v>49.589999999999996</v>
      </c>
    </row>
    <row r="23" spans="3:19" x14ac:dyDescent="0.2">
      <c r="C23" s="83"/>
      <c r="D23" s="73"/>
      <c r="E23" s="73"/>
      <c r="F23" s="117"/>
    </row>
    <row r="24" spans="3:19" ht="24" thickBot="1" x14ac:dyDescent="0.4">
      <c r="C24" s="106" t="s">
        <v>85</v>
      </c>
      <c r="D24" s="84"/>
      <c r="E24" s="84"/>
      <c r="F24" s="114">
        <f ca="1">_xlfn.IFNA(((VLOOKUP(F20,INDIRECT("'"&amp;"טבלאותשכר"&amp;"'!"&amp;VLOOKUP(VLOOKUP(F7,עזר!B3:C11,2,0),עזר!$C$3:$D$11,2,0)),4,1)+VLOOKUP(F20,INDIRECT("'"&amp;"טבלאותשכר"&amp;"'!"&amp;VLOOKUP(VLOOKUP(F7,עזר!B3:C11,2,0),עזר!$C$3:$D$11,2,0)),5,1))*F9)+F22,"")</f>
        <v>969.878300630946</v>
      </c>
      <c r="P24" s="64" t="s">
        <v>41</v>
      </c>
    </row>
    <row r="25" spans="3:19" x14ac:dyDescent="0.2"/>
    <row r="26" spans="3:19" x14ac:dyDescent="0.2"/>
    <row r="27" spans="3:19" ht="32.25" customHeight="1" x14ac:dyDescent="0.25">
      <c r="C27" s="64" t="s">
        <v>61</v>
      </c>
      <c r="D27" s="64" t="s">
        <v>62</v>
      </c>
      <c r="E27" s="107" t="s">
        <v>80</v>
      </c>
      <c r="O27" s="89"/>
      <c r="P27" s="90"/>
      <c r="Q27" s="89"/>
      <c r="R27" s="89"/>
      <c r="S27" s="89"/>
    </row>
    <row r="28" spans="3:19" ht="16.5" hidden="1" x14ac:dyDescent="0.25">
      <c r="O28" s="91"/>
      <c r="P28" s="92"/>
      <c r="Q28" s="92"/>
      <c r="R28" s="92"/>
      <c r="S28" s="92"/>
    </row>
    <row r="29" spans="3:19" ht="16.5" hidden="1" x14ac:dyDescent="0.25">
      <c r="O29" s="91"/>
      <c r="P29" s="93" t="s">
        <v>60</v>
      </c>
      <c r="Q29" s="94"/>
      <c r="R29" s="94"/>
      <c r="S29" s="93"/>
    </row>
    <row r="30" spans="3:19" ht="16.5" hidden="1" x14ac:dyDescent="0.25">
      <c r="O30" s="91"/>
      <c r="P30" s="95">
        <v>11</v>
      </c>
      <c r="Q30" s="94">
        <v>551</v>
      </c>
      <c r="R30" s="94"/>
      <c r="S30" s="93"/>
    </row>
    <row r="31" spans="3:19" ht="26.25" hidden="1" x14ac:dyDescent="0.4">
      <c r="M31" s="96"/>
      <c r="N31" s="88"/>
      <c r="O31" s="91"/>
      <c r="P31" s="95">
        <v>13</v>
      </c>
      <c r="Q31" s="94">
        <v>652</v>
      </c>
      <c r="R31" s="94"/>
      <c r="S31" s="93"/>
    </row>
    <row r="32" spans="3:19" ht="26.25" hidden="1" x14ac:dyDescent="0.4">
      <c r="M32" s="96"/>
      <c r="N32" s="88"/>
      <c r="O32" s="91"/>
      <c r="P32" s="93"/>
      <c r="Q32" s="94"/>
      <c r="R32" s="94"/>
      <c r="S32" s="93"/>
    </row>
    <row r="33" spans="13:19" ht="26.25" hidden="1" x14ac:dyDescent="0.4">
      <c r="M33" s="96"/>
      <c r="N33" s="88"/>
      <c r="O33" s="91"/>
      <c r="P33" s="93"/>
      <c r="Q33" s="94"/>
      <c r="R33" s="94"/>
      <c r="S33" s="93"/>
    </row>
    <row r="34" spans="13:19" ht="26.25" hidden="1" x14ac:dyDescent="0.4">
      <c r="M34" s="96"/>
      <c r="N34" s="88"/>
      <c r="O34" s="91"/>
      <c r="P34" s="93"/>
      <c r="Q34" s="94"/>
      <c r="R34" s="94"/>
      <c r="S34" s="93"/>
    </row>
    <row r="35" spans="13:19" ht="26.25" hidden="1" x14ac:dyDescent="0.4">
      <c r="M35" s="96"/>
      <c r="N35" s="97"/>
      <c r="O35" s="91"/>
      <c r="P35" s="93"/>
      <c r="Q35" s="94"/>
      <c r="R35" s="94"/>
      <c r="S35" s="93"/>
    </row>
    <row r="36" spans="13:19" ht="26.25" hidden="1" x14ac:dyDescent="0.4">
      <c r="M36" s="96"/>
      <c r="N36" s="97"/>
      <c r="O36" s="91"/>
      <c r="P36" s="93"/>
      <c r="Q36" s="94"/>
      <c r="R36" s="94"/>
      <c r="S36" s="93"/>
    </row>
    <row r="37" spans="13:19" ht="26.25" hidden="1" x14ac:dyDescent="0.4">
      <c r="M37" s="96"/>
      <c r="N37" s="97"/>
      <c r="O37" s="91"/>
      <c r="P37" s="93"/>
      <c r="Q37" s="94"/>
      <c r="R37" s="94"/>
      <c r="S37" s="93"/>
    </row>
    <row r="38" spans="13:19" ht="26.25" hidden="1" x14ac:dyDescent="0.4">
      <c r="M38" s="96"/>
      <c r="N38" s="97"/>
      <c r="O38" s="91"/>
      <c r="P38" s="93"/>
      <c r="Q38" s="94"/>
      <c r="R38" s="94"/>
      <c r="S38" s="93"/>
    </row>
    <row r="39" spans="13:19" ht="26.25" hidden="1" x14ac:dyDescent="0.4">
      <c r="M39" s="96"/>
      <c r="N39" s="97"/>
      <c r="O39" s="91"/>
      <c r="P39" s="93"/>
      <c r="Q39" s="94"/>
      <c r="R39" s="94"/>
      <c r="S39" s="93"/>
    </row>
    <row r="40" spans="13:19" ht="16.5" hidden="1" x14ac:dyDescent="0.25">
      <c r="O40" s="91"/>
      <c r="P40" s="93"/>
      <c r="Q40" s="94"/>
      <c r="R40" s="94"/>
      <c r="S40" s="93"/>
    </row>
    <row r="41" spans="13:19" ht="16.5" hidden="1" x14ac:dyDescent="0.25">
      <c r="O41" s="91"/>
      <c r="P41" s="93"/>
      <c r="Q41" s="94"/>
      <c r="R41" s="94"/>
      <c r="S41" s="93"/>
    </row>
    <row r="42" spans="13:19" ht="16.5" hidden="1" x14ac:dyDescent="0.25">
      <c r="O42" s="91"/>
      <c r="P42" s="93"/>
      <c r="Q42" s="94"/>
      <c r="R42" s="94"/>
      <c r="S42" s="93"/>
    </row>
    <row r="43" spans="13:19" ht="16.5" hidden="1" x14ac:dyDescent="0.25">
      <c r="O43" s="91"/>
      <c r="P43" s="93"/>
      <c r="Q43" s="94"/>
      <c r="R43" s="94"/>
      <c r="S43" s="93"/>
    </row>
    <row r="44" spans="13:19" ht="16.5" hidden="1" x14ac:dyDescent="0.25">
      <c r="O44" s="91"/>
      <c r="P44" s="93"/>
      <c r="Q44" s="94"/>
      <c r="R44" s="94"/>
      <c r="S44" s="93"/>
    </row>
    <row r="45" spans="13:19" ht="16.5" hidden="1" x14ac:dyDescent="0.25">
      <c r="O45" s="91"/>
      <c r="P45" s="93"/>
      <c r="Q45" s="94"/>
      <c r="R45" s="94"/>
      <c r="S45" s="93"/>
    </row>
    <row r="46" spans="13:19" ht="16.5" hidden="1" x14ac:dyDescent="0.25">
      <c r="O46" s="91"/>
      <c r="P46" s="93"/>
      <c r="Q46" s="94"/>
      <c r="R46" s="94"/>
      <c r="S46" s="93"/>
    </row>
    <row r="47" spans="13:19" ht="16.5" hidden="1" x14ac:dyDescent="0.25">
      <c r="O47" s="91"/>
      <c r="P47" s="93"/>
      <c r="Q47" s="94"/>
      <c r="R47" s="94"/>
      <c r="S47" s="93"/>
    </row>
    <row r="48" spans="13:19" ht="16.5" hidden="1" x14ac:dyDescent="0.25">
      <c r="O48" s="91"/>
      <c r="P48" s="93"/>
      <c r="Q48" s="94"/>
      <c r="R48" s="94"/>
      <c r="S48" s="93"/>
    </row>
    <row r="49" spans="15:19" ht="16.5" hidden="1" x14ac:dyDescent="0.25">
      <c r="O49" s="91"/>
      <c r="P49" s="93"/>
      <c r="Q49" s="94"/>
      <c r="R49" s="94"/>
      <c r="S49" s="93"/>
    </row>
    <row r="50" spans="15:19" ht="16.5" hidden="1" x14ac:dyDescent="0.25">
      <c r="O50" s="91"/>
      <c r="P50" s="93"/>
      <c r="Q50" s="94"/>
      <c r="R50" s="94"/>
      <c r="S50" s="93"/>
    </row>
    <row r="51" spans="15:19" ht="16.5" hidden="1" x14ac:dyDescent="0.25">
      <c r="O51" s="91"/>
      <c r="P51" s="93"/>
      <c r="Q51" s="94"/>
      <c r="R51" s="94"/>
      <c r="S51" s="93"/>
    </row>
    <row r="52" spans="15:19" ht="16.5" hidden="1" x14ac:dyDescent="0.25">
      <c r="O52" s="91"/>
      <c r="P52" s="93"/>
      <c r="Q52" s="94"/>
      <c r="R52" s="94"/>
      <c r="S52" s="93"/>
    </row>
    <row r="53" spans="15:19" ht="16.5" hidden="1" x14ac:dyDescent="0.25">
      <c r="O53" s="91"/>
      <c r="P53" s="93"/>
      <c r="Q53" s="94"/>
      <c r="R53" s="94"/>
      <c r="S53" s="93"/>
    </row>
  </sheetData>
  <sheetProtection formatCells="0" formatColumns="0" formatRows="0" insertRows="0" deleteColumns="0" deleteRows="0"/>
  <mergeCells count="2">
    <mergeCell ref="C3:F3"/>
    <mergeCell ref="E2:F2"/>
  </mergeCells>
  <conditionalFormatting sqref="H7">
    <cfRule type="expression" dxfId="1" priority="1" stopIfTrue="1">
      <formula>ISBLANK(F7)</formula>
    </cfRule>
  </conditionalFormatting>
  <dataValidations count="9">
    <dataValidation type="list" allowBlank="1" showInputMessage="1" showErrorMessage="1" sqref="F12" xr:uid="{B2E2F68F-FEFE-4FBA-ABE5-1EF3D62AD498}">
      <formula1>$S$13:$S$14</formula1>
    </dataValidation>
    <dataValidation type="date" allowBlank="1" showInputMessage="1" showErrorMessage="1" errorTitle="שגיאה" error=" נא הקלד ב_x000a_פורמט dd/mm/yyyy" sqref="G16 E15:F15 H14:H16 F19 F16:F17" xr:uid="{598BC4AC-FF27-4FBA-BBB3-A342412340FA}">
      <formula1>18264</formula1>
      <formula2>73050</formula2>
    </dataValidation>
    <dataValidation type="list" allowBlank="1" showInputMessage="1" showErrorMessage="1" sqref="D26" xr:uid="{9FC18663-168D-43F3-822D-42FECE181F1E}">
      <formula1>$M$31:$M$34</formula1>
    </dataValidation>
    <dataValidation type="list" showInputMessage="1" showErrorMessage="1" sqref="Y5" xr:uid="{90FCFFF2-6ED8-44B7-8ED3-8B1E7F86DE0D}">
      <formula1>$P$16:$P$18</formula1>
    </dataValidation>
    <dataValidation type="list" allowBlank="1" showInputMessage="1" showErrorMessage="1" sqref="Y8 D8" xr:uid="{1F4B6813-041B-4482-8322-2F36B2F751E5}">
      <formula1>INDIRECT($S$16)</formula1>
    </dataValidation>
    <dataValidation type="list" allowBlank="1" showInputMessage="1" showErrorMessage="1" sqref="Y7 AD4:AD5" xr:uid="{E0ADBECC-4994-4255-9387-381BC32DBA7A}">
      <formula1>INDIRECT($Z$16)</formula1>
    </dataValidation>
    <dataValidation type="list" allowBlank="1" showInputMessage="1" showErrorMessage="1" sqref="F5" xr:uid="{DFA64A91-3497-40A3-8CA3-45EB4994C345}">
      <formula1>$P$16:$P$18</formula1>
    </dataValidation>
    <dataValidation type="list" allowBlank="1" showInputMessage="1" showErrorMessage="1" sqref="F7" xr:uid="{EA0D5B33-E2A4-4AE3-8F99-26C4E9ADB6B0}">
      <formula1>INDIRECT("'"&amp;"עזר"&amp;"'!"&amp;S16)</formula1>
    </dataValidation>
    <dataValidation type="decimal" allowBlank="1" showErrorMessage="1" errorTitle="שגיאה בחלקיות" error="החלקיות צריכה להיות בין 0 ל-1 בספרות עשרוניות_x000a_" promptTitle="הזן חלקיות שכר" prompt="נא הזן חלקיות שכר בין 0 ל-1" sqref="F9" xr:uid="{7E13AC44-3611-4889-A37C-01867C3CA7AE}">
      <formula1>0</formula1>
      <formula2>1</formula2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47159B3-4C1C-4D9D-B57A-29E5F1564583}">
            <xm:f>NOT(_xlfn.XLOOKUP(_xlfn.XLOOKUP($F$7,עזר!$B:$B,עזר!$C:$C),עזר!$C:$C,עזר!$A:$A)=$F$5)</xm:f>
            <x14:dxf>
              <fill>
                <patternFill>
                  <bgColor rgb="FFFF0000"/>
                </patternFill>
              </fill>
            </x14:dxf>
          </x14:cfRule>
          <xm:sqref>H7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D10A-9B02-4A97-B6CC-098E58789724}">
  <dimension ref="A1:Q11"/>
  <sheetViews>
    <sheetView rightToLeft="1" workbookViewId="0">
      <selection activeCell="B5" sqref="B5"/>
    </sheetView>
  </sheetViews>
  <sheetFormatPr defaultRowHeight="14.25" x14ac:dyDescent="0.2"/>
  <cols>
    <col min="2" max="2" width="20.875" customWidth="1"/>
    <col min="3" max="3" width="42.625" customWidth="1"/>
    <col min="12" max="12" width="16.625" customWidth="1"/>
  </cols>
  <sheetData>
    <row r="1" spans="1:17" x14ac:dyDescent="0.2">
      <c r="C1" t="s">
        <v>71</v>
      </c>
      <c r="H1" t="s">
        <v>72</v>
      </c>
      <c r="L1" t="str">
        <f>'מחשבון וותק מקור'!F5</f>
        <v>עוזרי הוראה-14</v>
      </c>
    </row>
    <row r="2" spans="1:17" ht="17.25" thickBot="1" x14ac:dyDescent="0.3">
      <c r="H2" s="5" t="s">
        <v>60</v>
      </c>
      <c r="I2" s="6"/>
    </row>
    <row r="3" spans="1:17" ht="27" thickBot="1" x14ac:dyDescent="0.45">
      <c r="A3" s="63" t="s">
        <v>57</v>
      </c>
      <c r="B3" s="113" t="s">
        <v>86</v>
      </c>
      <c r="C3" s="11" t="s">
        <v>23</v>
      </c>
      <c r="D3" s="59" t="s">
        <v>43</v>
      </c>
      <c r="H3" s="62">
        <v>11</v>
      </c>
      <c r="I3" s="6">
        <v>551</v>
      </c>
      <c r="L3" t="s">
        <v>54</v>
      </c>
      <c r="M3" t="s">
        <v>78</v>
      </c>
      <c r="P3" s="61" t="s">
        <v>56</v>
      </c>
      <c r="Q3" s="61" t="str">
        <f>VLOOKUP(L1,L3:M5,2,0)</f>
        <v>b8:b8</v>
      </c>
    </row>
    <row r="4" spans="1:17" ht="27" thickBot="1" x14ac:dyDescent="0.45">
      <c r="A4" s="63" t="s">
        <v>57</v>
      </c>
      <c r="B4" s="113" t="s">
        <v>89</v>
      </c>
      <c r="C4" s="11" t="s">
        <v>22</v>
      </c>
      <c r="D4" s="59" t="s">
        <v>44</v>
      </c>
      <c r="H4" s="62"/>
      <c r="I4" s="6">
        <v>652</v>
      </c>
      <c r="L4" t="s">
        <v>57</v>
      </c>
      <c r="M4" t="s">
        <v>73</v>
      </c>
    </row>
    <row r="5" spans="1:17" ht="27" thickBot="1" x14ac:dyDescent="0.45">
      <c r="A5" s="63" t="s">
        <v>57</v>
      </c>
      <c r="B5" s="113" t="s">
        <v>87</v>
      </c>
      <c r="C5" s="11" t="s">
        <v>21</v>
      </c>
      <c r="D5" s="59" t="s">
        <v>45</v>
      </c>
      <c r="L5" t="s">
        <v>58</v>
      </c>
      <c r="M5" t="s">
        <v>74</v>
      </c>
    </row>
    <row r="6" spans="1:17" ht="27" thickBot="1" x14ac:dyDescent="0.45">
      <c r="A6" s="63" t="s">
        <v>57</v>
      </c>
      <c r="B6" s="113" t="s">
        <v>88</v>
      </c>
      <c r="C6" s="11" t="s">
        <v>20</v>
      </c>
      <c r="D6" s="59" t="s">
        <v>46</v>
      </c>
    </row>
    <row r="7" spans="1:17" ht="27" thickBot="1" x14ac:dyDescent="0.45">
      <c r="A7" s="63" t="s">
        <v>54</v>
      </c>
      <c r="B7" s="113"/>
      <c r="C7" s="11" t="s">
        <v>69</v>
      </c>
      <c r="D7" s="60" t="s">
        <v>47</v>
      </c>
    </row>
    <row r="8" spans="1:17" ht="27" thickBot="1" x14ac:dyDescent="0.45">
      <c r="A8" s="63" t="s">
        <v>54</v>
      </c>
      <c r="B8" s="113" t="s">
        <v>81</v>
      </c>
      <c r="C8" s="11" t="s">
        <v>50</v>
      </c>
      <c r="D8" s="60" t="s">
        <v>49</v>
      </c>
    </row>
    <row r="9" spans="1:17" ht="27" thickBot="1" x14ac:dyDescent="0.45">
      <c r="A9" s="63" t="s">
        <v>58</v>
      </c>
      <c r="B9" s="113" t="s">
        <v>82</v>
      </c>
      <c r="C9" s="11" t="s">
        <v>31</v>
      </c>
      <c r="D9" s="60" t="s">
        <v>51</v>
      </c>
    </row>
    <row r="10" spans="1:17" ht="27" thickBot="1" x14ac:dyDescent="0.45">
      <c r="A10" s="63" t="s">
        <v>58</v>
      </c>
      <c r="B10" s="113" t="s">
        <v>83</v>
      </c>
      <c r="C10" s="11" t="s">
        <v>30</v>
      </c>
      <c r="D10" s="60" t="s">
        <v>52</v>
      </c>
    </row>
    <row r="11" spans="1:17" ht="27" thickBot="1" x14ac:dyDescent="0.45">
      <c r="A11" s="63" t="s">
        <v>58</v>
      </c>
      <c r="B11" s="113" t="s">
        <v>84</v>
      </c>
      <c r="C11" s="11" t="s">
        <v>32</v>
      </c>
      <c r="D11" s="60" t="s">
        <v>53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C066-646C-40E9-AD30-25A1C9C1A967}">
  <dimension ref="A1:O143"/>
  <sheetViews>
    <sheetView rightToLeft="1" topLeftCell="A70" zoomScaleNormal="100" zoomScaleSheetLayoutView="70" workbookViewId="0">
      <selection activeCell="A70" sqref="A1:O1048576"/>
    </sheetView>
  </sheetViews>
  <sheetFormatPr defaultRowHeight="14.25" x14ac:dyDescent="0.2"/>
  <cols>
    <col min="1" max="1" width="12" customWidth="1"/>
    <col min="2" max="3" width="15.75" customWidth="1"/>
    <col min="4" max="4" width="21.75" customWidth="1"/>
    <col min="5" max="5" width="19.75" customWidth="1"/>
    <col min="6" max="6" width="14.25" customWidth="1"/>
    <col min="7" max="7" width="5.75" customWidth="1"/>
    <col min="8" max="8" width="4.375" customWidth="1"/>
    <col min="9" max="9" width="9.875" customWidth="1"/>
    <col min="10" max="11" width="15.75" customWidth="1"/>
    <col min="12" max="12" width="21.75" customWidth="1"/>
    <col min="13" max="13" width="19.875" customWidth="1"/>
    <col min="14" max="14" width="14.25" customWidth="1"/>
    <col min="15" max="15" width="12" customWidth="1"/>
    <col min="16" max="16" width="12.875" bestFit="1" customWidth="1"/>
    <col min="17" max="17" width="9.25" bestFit="1" customWidth="1"/>
    <col min="18" max="18" width="10.625" bestFit="1" customWidth="1"/>
  </cols>
  <sheetData>
    <row r="1" spans="1:15" ht="34.5" customHeight="1" x14ac:dyDescent="0.5">
      <c r="A1" s="131" t="s">
        <v>18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18.75" customHeight="1" x14ac:dyDescent="0.3">
      <c r="A2" s="132" t="s">
        <v>94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15" x14ac:dyDescent="0.25">
      <c r="A3" s="7" t="s">
        <v>19</v>
      </c>
      <c r="B3" s="8">
        <v>9.5000000000000001E-2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41"/>
    </row>
    <row r="5" spans="1:15" ht="26.25" x14ac:dyDescent="0.4">
      <c r="A5" s="10"/>
      <c r="B5" s="11" t="s">
        <v>20</v>
      </c>
      <c r="C5" s="12"/>
      <c r="D5" s="12"/>
      <c r="E5" s="13"/>
      <c r="F5" s="13" t="s">
        <v>95</v>
      </c>
      <c r="G5" s="14"/>
      <c r="H5" s="10"/>
      <c r="I5" s="10"/>
      <c r="J5" s="11" t="s">
        <v>21</v>
      </c>
      <c r="K5" s="12"/>
      <c r="L5" s="12"/>
      <c r="M5" s="13"/>
      <c r="N5" s="13" t="str">
        <f>$F$5</f>
        <v>מעודכן לספטמבר 2022</v>
      </c>
      <c r="O5" s="14"/>
    </row>
    <row r="6" spans="1:15" s="19" customFormat="1" ht="33" x14ac:dyDescent="0.2">
      <c r="A6" s="15"/>
      <c r="B6" s="1" t="s">
        <v>13</v>
      </c>
      <c r="C6" s="2" t="s">
        <v>14</v>
      </c>
      <c r="D6" s="1" t="s">
        <v>15</v>
      </c>
      <c r="E6" s="1" t="s">
        <v>16</v>
      </c>
      <c r="F6" s="1" t="s">
        <v>17</v>
      </c>
      <c r="G6" s="16"/>
      <c r="H6" s="17"/>
      <c r="I6" s="18"/>
      <c r="J6" s="1" t="s">
        <v>13</v>
      </c>
      <c r="K6" s="2" t="s">
        <v>14</v>
      </c>
      <c r="L6" s="1" t="s">
        <v>15</v>
      </c>
      <c r="M6" s="1" t="s">
        <v>16</v>
      </c>
      <c r="N6" s="1" t="s">
        <v>17</v>
      </c>
      <c r="O6" s="16"/>
    </row>
    <row r="7" spans="1:15" ht="16.5" x14ac:dyDescent="0.25">
      <c r="A7" s="20"/>
      <c r="B7" s="3">
        <v>0</v>
      </c>
      <c r="C7" s="4">
        <v>7902.8450492309566</v>
      </c>
      <c r="D7" s="4">
        <v>2158.585642908864</v>
      </c>
      <c r="E7" s="4">
        <f>SUM($C7:$D7)</f>
        <v>10061.43069213982</v>
      </c>
      <c r="F7" s="4">
        <v>1431.2295417109585</v>
      </c>
      <c r="G7" s="21"/>
      <c r="H7" s="22"/>
      <c r="I7" s="23"/>
      <c r="J7" s="3">
        <v>0</v>
      </c>
      <c r="K7" s="4">
        <v>7406.3228226605561</v>
      </c>
      <c r="L7" s="4">
        <v>2141.8360704411839</v>
      </c>
      <c r="M7" s="4">
        <f>SUM($K7:$L7)</f>
        <v>9548.1588931017395</v>
      </c>
      <c r="N7" s="4">
        <v>1359.3714898456271</v>
      </c>
      <c r="O7" s="21"/>
    </row>
    <row r="8" spans="1:15" ht="16.5" x14ac:dyDescent="0.25">
      <c r="A8" s="20"/>
      <c r="B8" s="3">
        <v>1</v>
      </c>
      <c r="C8" s="5">
        <v>7970.1296565797556</v>
      </c>
      <c r="D8" s="6">
        <f>$D$7</f>
        <v>2158.585642908864</v>
      </c>
      <c r="E8" s="6">
        <f>SUM($C8:$D8)</f>
        <v>10128.71529948862</v>
      </c>
      <c r="F8" s="5">
        <v>1440.6493867397903</v>
      </c>
      <c r="G8" s="21"/>
      <c r="H8" s="24"/>
      <c r="I8" s="23"/>
      <c r="J8" s="3">
        <v>1</v>
      </c>
      <c r="K8" s="5">
        <v>7473.607430009356</v>
      </c>
      <c r="L8" s="6">
        <f>$L$7</f>
        <v>2141.8360704411839</v>
      </c>
      <c r="M8" s="6">
        <f>SUM($K8:$L8)</f>
        <v>9615.4435004505394</v>
      </c>
      <c r="N8" s="5">
        <v>1368.7913348744592</v>
      </c>
      <c r="O8" s="25"/>
    </row>
    <row r="9" spans="1:15" ht="16.5" x14ac:dyDescent="0.25">
      <c r="A9" s="20"/>
      <c r="B9" s="3">
        <v>2</v>
      </c>
      <c r="C9" s="5">
        <v>8037.4142639285565</v>
      </c>
      <c r="D9" s="6">
        <f t="shared" ref="D9:D32" si="0">$D$7</f>
        <v>2158.585642908864</v>
      </c>
      <c r="E9" s="6">
        <f t="shared" ref="E9:E32" si="1">SUM($C9:$D9)</f>
        <v>10195.99990683742</v>
      </c>
      <c r="F9" s="5">
        <v>1450.0692317686228</v>
      </c>
      <c r="G9" s="25"/>
      <c r="H9" s="22"/>
      <c r="I9" s="20"/>
      <c r="J9" s="3">
        <v>2</v>
      </c>
      <c r="K9" s="5">
        <v>7540.7727384089567</v>
      </c>
      <c r="L9" s="6">
        <f t="shared" ref="L9:L32" si="2">$L$7</f>
        <v>2141.8360704411839</v>
      </c>
      <c r="M9" s="6">
        <f t="shared" ref="M9:M32" si="3">SUM($K9:$L9)</f>
        <v>9682.6088088501401</v>
      </c>
      <c r="N9" s="5">
        <v>1378.1944780504032</v>
      </c>
      <c r="O9" s="25"/>
    </row>
    <row r="10" spans="1:15" ht="16.5" x14ac:dyDescent="0.25">
      <c r="A10" s="20"/>
      <c r="B10" s="3">
        <v>3</v>
      </c>
      <c r="C10" s="5">
        <v>8104.5795723281553</v>
      </c>
      <c r="D10" s="6">
        <f t="shared" si="0"/>
        <v>2158.585642908864</v>
      </c>
      <c r="E10" s="6">
        <f t="shared" si="1"/>
        <v>10263.165215237019</v>
      </c>
      <c r="F10" s="5">
        <v>1459.4723749445661</v>
      </c>
      <c r="G10" s="25"/>
      <c r="H10" s="22"/>
      <c r="I10" s="20"/>
      <c r="J10" s="3">
        <v>3</v>
      </c>
      <c r="K10" s="5">
        <v>7608.0573457577566</v>
      </c>
      <c r="L10" s="6">
        <f t="shared" si="2"/>
        <v>2141.8360704411839</v>
      </c>
      <c r="M10" s="6">
        <f t="shared" si="3"/>
        <v>9749.89341619894</v>
      </c>
      <c r="N10" s="5">
        <v>1387.6143230792352</v>
      </c>
      <c r="O10" s="25"/>
    </row>
    <row r="11" spans="1:15" ht="16.5" x14ac:dyDescent="0.25">
      <c r="A11" s="20"/>
      <c r="B11" s="3">
        <v>4</v>
      </c>
      <c r="C11" s="5">
        <v>8171.8641796769562</v>
      </c>
      <c r="D11" s="6">
        <f t="shared" si="0"/>
        <v>2158.585642908864</v>
      </c>
      <c r="E11" s="6">
        <f t="shared" si="1"/>
        <v>10330.449822585821</v>
      </c>
      <c r="F11" s="5">
        <v>1468.8922199733984</v>
      </c>
      <c r="G11" s="25"/>
      <c r="H11" s="22"/>
      <c r="I11" s="20"/>
      <c r="J11" s="3">
        <v>4</v>
      </c>
      <c r="K11" s="5">
        <v>7675.3419531065574</v>
      </c>
      <c r="L11" s="6">
        <f t="shared" si="2"/>
        <v>2141.8360704411839</v>
      </c>
      <c r="M11" s="6">
        <f t="shared" si="3"/>
        <v>9817.1780235477418</v>
      </c>
      <c r="N11" s="5">
        <v>1397.0341681080674</v>
      </c>
      <c r="O11" s="25"/>
    </row>
    <row r="12" spans="1:15" ht="16.5" x14ac:dyDescent="0.25">
      <c r="A12" s="20"/>
      <c r="B12" s="3">
        <v>5</v>
      </c>
      <c r="C12" s="5">
        <v>8239.1487870257552</v>
      </c>
      <c r="D12" s="6">
        <f t="shared" si="0"/>
        <v>2158.585642908864</v>
      </c>
      <c r="E12" s="6">
        <f t="shared" si="1"/>
        <v>10397.734429934619</v>
      </c>
      <c r="F12" s="5">
        <v>1478.3120650022304</v>
      </c>
      <c r="G12" s="25"/>
      <c r="H12" s="22"/>
      <c r="I12" s="20"/>
      <c r="J12" s="3">
        <v>5</v>
      </c>
      <c r="K12" s="5">
        <v>7742.6265604553564</v>
      </c>
      <c r="L12" s="6">
        <f t="shared" si="2"/>
        <v>2141.8360704411839</v>
      </c>
      <c r="M12" s="6">
        <f t="shared" si="3"/>
        <v>9884.4626308965398</v>
      </c>
      <c r="N12" s="5">
        <v>1406.4540131368992</v>
      </c>
      <c r="O12" s="25"/>
    </row>
    <row r="13" spans="1:15" ht="16.5" x14ac:dyDescent="0.25">
      <c r="A13" s="20"/>
      <c r="B13" s="3">
        <v>6</v>
      </c>
      <c r="C13" s="5">
        <v>8306.4333943745569</v>
      </c>
      <c r="D13" s="6">
        <f t="shared" si="0"/>
        <v>2158.585642908864</v>
      </c>
      <c r="E13" s="6">
        <f t="shared" si="1"/>
        <v>10465.01903728342</v>
      </c>
      <c r="F13" s="5">
        <v>1487.7319100310626</v>
      </c>
      <c r="G13" s="25"/>
      <c r="H13" s="22"/>
      <c r="I13" s="20"/>
      <c r="J13" s="3">
        <v>6</v>
      </c>
      <c r="K13" s="5">
        <v>7809.9111678041554</v>
      </c>
      <c r="L13" s="6">
        <f t="shared" si="2"/>
        <v>2141.8360704411839</v>
      </c>
      <c r="M13" s="6">
        <f t="shared" si="3"/>
        <v>9951.7472382453398</v>
      </c>
      <c r="N13" s="5">
        <v>1415.8738581657312</v>
      </c>
      <c r="O13" s="25"/>
    </row>
    <row r="14" spans="1:15" ht="16.5" x14ac:dyDescent="0.25">
      <c r="A14" s="20"/>
      <c r="B14" s="3">
        <v>7</v>
      </c>
      <c r="C14" s="5">
        <v>8373.718001723355</v>
      </c>
      <c r="D14" s="6">
        <f t="shared" si="0"/>
        <v>2158.585642908864</v>
      </c>
      <c r="E14" s="6">
        <f t="shared" si="1"/>
        <v>10532.303644632218</v>
      </c>
      <c r="F14" s="5">
        <v>1497.1517550598944</v>
      </c>
      <c r="G14" s="25"/>
      <c r="H14" s="22"/>
      <c r="I14" s="20"/>
      <c r="J14" s="3">
        <v>7</v>
      </c>
      <c r="K14" s="5">
        <v>7877.1957751529562</v>
      </c>
      <c r="L14" s="6">
        <f t="shared" si="2"/>
        <v>2141.8360704411839</v>
      </c>
      <c r="M14" s="6">
        <f t="shared" si="3"/>
        <v>10019.03184559414</v>
      </c>
      <c r="N14" s="5">
        <v>1425.2937031945632</v>
      </c>
      <c r="O14" s="25"/>
    </row>
    <row r="15" spans="1:15" ht="16.5" x14ac:dyDescent="0.25">
      <c r="A15" s="20"/>
      <c r="B15" s="3">
        <v>8</v>
      </c>
      <c r="C15" s="5">
        <v>8441.0026090721549</v>
      </c>
      <c r="D15" s="6">
        <f t="shared" si="0"/>
        <v>2158.585642908864</v>
      </c>
      <c r="E15" s="6">
        <f t="shared" si="1"/>
        <v>10599.588251981018</v>
      </c>
      <c r="F15" s="5">
        <v>1506.5716000887264</v>
      </c>
      <c r="G15" s="25"/>
      <c r="H15" s="22"/>
      <c r="I15" s="20"/>
      <c r="J15" s="3">
        <v>8</v>
      </c>
      <c r="K15" s="5">
        <v>7944.4803825017552</v>
      </c>
      <c r="L15" s="6">
        <f t="shared" si="2"/>
        <v>2141.8360704411839</v>
      </c>
      <c r="M15" s="6">
        <f t="shared" si="3"/>
        <v>10086.31645294294</v>
      </c>
      <c r="N15" s="5">
        <v>1434.713548223395</v>
      </c>
      <c r="O15" s="25"/>
    </row>
    <row r="16" spans="1:15" ht="16.5" x14ac:dyDescent="0.25">
      <c r="A16" s="20"/>
      <c r="B16" s="3">
        <v>9</v>
      </c>
      <c r="C16" s="5">
        <v>8508.2872164209566</v>
      </c>
      <c r="D16" s="6">
        <f t="shared" si="0"/>
        <v>2158.585642908864</v>
      </c>
      <c r="E16" s="6">
        <f t="shared" si="1"/>
        <v>10666.87285932982</v>
      </c>
      <c r="F16" s="5">
        <v>1515.9914451175584</v>
      </c>
      <c r="G16" s="25"/>
      <c r="H16" s="22"/>
      <c r="I16" s="20"/>
      <c r="J16" s="3">
        <v>9</v>
      </c>
      <c r="K16" s="5">
        <v>8011.764989850557</v>
      </c>
      <c r="L16" s="6">
        <f t="shared" si="2"/>
        <v>2141.8360704411839</v>
      </c>
      <c r="M16" s="6">
        <f t="shared" si="3"/>
        <v>10153.601060291741</v>
      </c>
      <c r="N16" s="5">
        <v>1444.1333932522273</v>
      </c>
      <c r="O16" s="25"/>
    </row>
    <row r="17" spans="1:15" ht="16.5" x14ac:dyDescent="0.25">
      <c r="A17" s="20"/>
      <c r="B17" s="3">
        <v>10</v>
      </c>
      <c r="C17" s="5">
        <v>8575.5718237697547</v>
      </c>
      <c r="D17" s="6">
        <f t="shared" si="0"/>
        <v>2158.585642908864</v>
      </c>
      <c r="E17" s="6">
        <f t="shared" si="1"/>
        <v>10734.157466678618</v>
      </c>
      <c r="F17" s="5">
        <v>1525.4112901463902</v>
      </c>
      <c r="G17" s="25"/>
      <c r="H17" s="22"/>
      <c r="I17" s="20"/>
      <c r="J17" s="3">
        <v>10</v>
      </c>
      <c r="K17" s="5">
        <v>8079.0495971993569</v>
      </c>
      <c r="L17" s="6">
        <f t="shared" si="2"/>
        <v>2141.8360704411839</v>
      </c>
      <c r="M17" s="6">
        <f t="shared" si="3"/>
        <v>10220.885667640541</v>
      </c>
      <c r="N17" s="5">
        <v>1453.5532382810593</v>
      </c>
      <c r="O17" s="25"/>
    </row>
    <row r="18" spans="1:15" ht="16.5" x14ac:dyDescent="0.25">
      <c r="A18" s="20"/>
      <c r="B18" s="3">
        <v>11</v>
      </c>
      <c r="C18" s="5">
        <v>8642.8564311185564</v>
      </c>
      <c r="D18" s="6">
        <f t="shared" si="0"/>
        <v>2158.585642908864</v>
      </c>
      <c r="E18" s="6">
        <f t="shared" si="1"/>
        <v>10801.44207402742</v>
      </c>
      <c r="F18" s="5">
        <v>1534.8311351752227</v>
      </c>
      <c r="G18" s="25"/>
      <c r="H18" s="22"/>
      <c r="I18" s="20"/>
      <c r="J18" s="3">
        <v>11</v>
      </c>
      <c r="K18" s="5">
        <v>8146.2149055989566</v>
      </c>
      <c r="L18" s="6">
        <f t="shared" si="2"/>
        <v>2141.8360704411839</v>
      </c>
      <c r="M18" s="6">
        <f t="shared" si="3"/>
        <v>10288.05097604014</v>
      </c>
      <c r="N18" s="5">
        <v>1462.9563814570033</v>
      </c>
      <c r="O18" s="25"/>
    </row>
    <row r="19" spans="1:15" ht="16.5" x14ac:dyDescent="0.25">
      <c r="A19" s="20"/>
      <c r="B19" s="3">
        <v>12</v>
      </c>
      <c r="C19" s="5">
        <v>8710.0217395181553</v>
      </c>
      <c r="D19" s="6">
        <f t="shared" si="0"/>
        <v>2158.585642908864</v>
      </c>
      <c r="E19" s="6">
        <f t="shared" si="1"/>
        <v>10868.607382427019</v>
      </c>
      <c r="F19" s="5">
        <v>1544.2342783511665</v>
      </c>
      <c r="G19" s="25"/>
      <c r="H19" s="22"/>
      <c r="I19" s="20"/>
      <c r="J19" s="3">
        <v>12</v>
      </c>
      <c r="K19" s="5">
        <v>8213.4995129477556</v>
      </c>
      <c r="L19" s="6">
        <f t="shared" si="2"/>
        <v>2141.8360704411839</v>
      </c>
      <c r="M19" s="6">
        <f t="shared" si="3"/>
        <v>10355.33558338894</v>
      </c>
      <c r="N19" s="5">
        <v>1472.3762264858351</v>
      </c>
      <c r="O19" s="25"/>
    </row>
    <row r="20" spans="1:15" ht="16.5" x14ac:dyDescent="0.25">
      <c r="A20" s="20"/>
      <c r="B20" s="3">
        <v>13</v>
      </c>
      <c r="C20" s="5">
        <v>8777.3063468669552</v>
      </c>
      <c r="D20" s="6">
        <f t="shared" si="0"/>
        <v>2158.585642908864</v>
      </c>
      <c r="E20" s="6">
        <f t="shared" si="1"/>
        <v>10935.891989775819</v>
      </c>
      <c r="F20" s="5">
        <v>1553.6541233799983</v>
      </c>
      <c r="G20" s="25"/>
      <c r="H20" s="22"/>
      <c r="I20" s="20"/>
      <c r="J20" s="3">
        <v>13</v>
      </c>
      <c r="K20" s="5">
        <v>8280.7841202965556</v>
      </c>
      <c r="L20" s="6">
        <f t="shared" si="2"/>
        <v>2141.8360704411839</v>
      </c>
      <c r="M20" s="6">
        <f t="shared" si="3"/>
        <v>10422.62019073774</v>
      </c>
      <c r="N20" s="5">
        <v>1481.7960715146673</v>
      </c>
      <c r="O20" s="25"/>
    </row>
    <row r="21" spans="1:15" ht="16.5" x14ac:dyDescent="0.25">
      <c r="A21" s="20"/>
      <c r="B21" s="3">
        <v>14</v>
      </c>
      <c r="C21" s="5">
        <v>8844.5909542157551</v>
      </c>
      <c r="D21" s="6">
        <f t="shared" si="0"/>
        <v>2158.585642908864</v>
      </c>
      <c r="E21" s="6">
        <f t="shared" si="1"/>
        <v>11003.176597124619</v>
      </c>
      <c r="F21" s="5">
        <v>1563.0739684088303</v>
      </c>
      <c r="G21" s="25"/>
      <c r="H21" s="22"/>
      <c r="I21" s="20"/>
      <c r="J21" s="3">
        <v>14</v>
      </c>
      <c r="K21" s="5">
        <v>8348.0687276453555</v>
      </c>
      <c r="L21" s="6">
        <f t="shared" si="2"/>
        <v>2141.8360704411839</v>
      </c>
      <c r="M21" s="6">
        <f t="shared" si="3"/>
        <v>10489.90479808654</v>
      </c>
      <c r="N21" s="5">
        <v>1491.2159165434991</v>
      </c>
      <c r="O21" s="25"/>
    </row>
    <row r="22" spans="1:15" ht="16.5" x14ac:dyDescent="0.25">
      <c r="A22" s="20"/>
      <c r="B22" s="3">
        <v>15</v>
      </c>
      <c r="C22" s="5">
        <v>8911.8755615645568</v>
      </c>
      <c r="D22" s="6">
        <f t="shared" si="0"/>
        <v>2158.585642908864</v>
      </c>
      <c r="E22" s="6">
        <f t="shared" si="1"/>
        <v>11070.46120447342</v>
      </c>
      <c r="F22" s="5">
        <v>1572.4938134376628</v>
      </c>
      <c r="G22" s="25"/>
      <c r="H22" s="22"/>
      <c r="I22" s="20"/>
      <c r="J22" s="3">
        <v>15</v>
      </c>
      <c r="K22" s="5">
        <v>8415.3533349941554</v>
      </c>
      <c r="L22" s="6">
        <f t="shared" si="2"/>
        <v>2141.8360704411839</v>
      </c>
      <c r="M22" s="6">
        <f t="shared" si="3"/>
        <v>10557.18940543534</v>
      </c>
      <c r="N22" s="5">
        <v>1500.6357615723311</v>
      </c>
      <c r="O22" s="25"/>
    </row>
    <row r="23" spans="1:15" ht="16.5" x14ac:dyDescent="0.25">
      <c r="A23" s="20"/>
      <c r="B23" s="3">
        <v>16</v>
      </c>
      <c r="C23" s="5">
        <v>8979.1601689133549</v>
      </c>
      <c r="D23" s="6">
        <f t="shared" si="0"/>
        <v>2158.585642908864</v>
      </c>
      <c r="E23" s="6">
        <f t="shared" si="1"/>
        <v>11137.745811822218</v>
      </c>
      <c r="F23" s="5">
        <v>1581.9136584664943</v>
      </c>
      <c r="G23" s="25"/>
      <c r="H23" s="22"/>
      <c r="I23" s="20"/>
      <c r="J23" s="3">
        <v>16</v>
      </c>
      <c r="K23" s="5">
        <v>8482.6379423429571</v>
      </c>
      <c r="L23" s="6">
        <f t="shared" si="2"/>
        <v>2141.8360704411839</v>
      </c>
      <c r="M23" s="6">
        <f t="shared" si="3"/>
        <v>10624.474012784141</v>
      </c>
      <c r="N23" s="5">
        <v>1510.0556066011634</v>
      </c>
      <c r="O23" s="25"/>
    </row>
    <row r="24" spans="1:15" ht="16.5" x14ac:dyDescent="0.25">
      <c r="A24" s="20"/>
      <c r="B24" s="3">
        <v>17</v>
      </c>
      <c r="C24" s="5">
        <v>9046.4447762621548</v>
      </c>
      <c r="D24" s="6">
        <f t="shared" si="0"/>
        <v>2158.585642908864</v>
      </c>
      <c r="E24" s="6">
        <f t="shared" si="1"/>
        <v>11205.030419171018</v>
      </c>
      <c r="F24" s="5">
        <v>1591.3335034953263</v>
      </c>
      <c r="G24" s="25"/>
      <c r="H24" s="22"/>
      <c r="I24" s="20"/>
      <c r="J24" s="3">
        <v>17</v>
      </c>
      <c r="K24" s="5">
        <v>8549.922549691757</v>
      </c>
      <c r="L24" s="6">
        <f t="shared" si="2"/>
        <v>2141.8360704411839</v>
      </c>
      <c r="M24" s="6">
        <f t="shared" si="3"/>
        <v>10691.758620132941</v>
      </c>
      <c r="N24" s="5">
        <v>1519.4754516299952</v>
      </c>
      <c r="O24" s="25"/>
    </row>
    <row r="25" spans="1:15" ht="16.5" x14ac:dyDescent="0.25">
      <c r="A25" s="20"/>
      <c r="B25" s="3">
        <v>18</v>
      </c>
      <c r="C25" s="5">
        <v>9113.7293836109548</v>
      </c>
      <c r="D25" s="6">
        <f t="shared" si="0"/>
        <v>2158.585642908864</v>
      </c>
      <c r="E25" s="6">
        <f t="shared" si="1"/>
        <v>11272.315026519818</v>
      </c>
      <c r="F25" s="5">
        <v>1600.7533485241584</v>
      </c>
      <c r="G25" s="25"/>
      <c r="H25" s="22"/>
      <c r="I25" s="20"/>
      <c r="J25" s="3">
        <v>18</v>
      </c>
      <c r="K25" s="5">
        <v>8617.2071570405569</v>
      </c>
      <c r="L25" s="6">
        <f t="shared" si="2"/>
        <v>2141.8360704411839</v>
      </c>
      <c r="M25" s="6">
        <f t="shared" si="3"/>
        <v>10759.043227481741</v>
      </c>
      <c r="N25" s="5">
        <v>1528.8952966588272</v>
      </c>
      <c r="O25" s="25"/>
    </row>
    <row r="26" spans="1:15" ht="16.5" x14ac:dyDescent="0.25">
      <c r="A26" s="20"/>
      <c r="B26" s="3">
        <v>19</v>
      </c>
      <c r="C26" s="5">
        <v>9181.0139909597547</v>
      </c>
      <c r="D26" s="6">
        <f t="shared" si="0"/>
        <v>2158.585642908864</v>
      </c>
      <c r="E26" s="6">
        <f t="shared" si="1"/>
        <v>11339.599633868618</v>
      </c>
      <c r="F26" s="5">
        <v>1610.1731935529904</v>
      </c>
      <c r="G26" s="26"/>
      <c r="H26" s="27"/>
      <c r="I26" s="28"/>
      <c r="J26" s="3">
        <v>19</v>
      </c>
      <c r="K26" s="5">
        <v>8684.4917643893568</v>
      </c>
      <c r="L26" s="6">
        <f t="shared" si="2"/>
        <v>2141.8360704411839</v>
      </c>
      <c r="M26" s="6">
        <f t="shared" si="3"/>
        <v>10826.327834830541</v>
      </c>
      <c r="N26" s="5">
        <v>1538.3151416876594</v>
      </c>
      <c r="O26" s="25"/>
    </row>
    <row r="27" spans="1:15" ht="16.5" x14ac:dyDescent="0.25">
      <c r="A27" s="20"/>
      <c r="B27" s="3">
        <v>20</v>
      </c>
      <c r="C27" s="5">
        <v>9248.2985983085546</v>
      </c>
      <c r="D27" s="6">
        <f t="shared" si="0"/>
        <v>2158.585642908864</v>
      </c>
      <c r="E27" s="6">
        <f t="shared" si="1"/>
        <v>11406.884241217418</v>
      </c>
      <c r="F27" s="5">
        <v>1619.5930385818224</v>
      </c>
      <c r="G27" s="26"/>
      <c r="H27" s="27"/>
      <c r="I27" s="28"/>
      <c r="J27" s="3">
        <v>20</v>
      </c>
      <c r="K27" s="5">
        <v>8751.6570727889557</v>
      </c>
      <c r="L27" s="6">
        <f t="shared" si="2"/>
        <v>2141.8360704411839</v>
      </c>
      <c r="M27" s="6">
        <f t="shared" si="3"/>
        <v>10893.49314323014</v>
      </c>
      <c r="N27" s="5">
        <v>1547.7182848636032</v>
      </c>
      <c r="O27" s="25"/>
    </row>
    <row r="28" spans="1:15" ht="16.5" x14ac:dyDescent="0.25">
      <c r="A28" s="20"/>
      <c r="B28" s="3">
        <v>21</v>
      </c>
      <c r="C28" s="5">
        <v>9315.4639067081553</v>
      </c>
      <c r="D28" s="6">
        <f t="shared" si="0"/>
        <v>2158.585642908864</v>
      </c>
      <c r="E28" s="6">
        <f t="shared" si="1"/>
        <v>11474.049549617019</v>
      </c>
      <c r="F28" s="5">
        <v>1628.9961817577664</v>
      </c>
      <c r="G28" s="26"/>
      <c r="H28" s="27"/>
      <c r="I28" s="28"/>
      <c r="J28" s="3">
        <v>21</v>
      </c>
      <c r="K28" s="5">
        <v>8818.9416801377556</v>
      </c>
      <c r="L28" s="6">
        <f t="shared" si="2"/>
        <v>2141.8360704411839</v>
      </c>
      <c r="M28" s="6">
        <f t="shared" si="3"/>
        <v>10960.77775057894</v>
      </c>
      <c r="N28" s="5">
        <v>1557.1381298924352</v>
      </c>
      <c r="O28" s="25"/>
    </row>
    <row r="29" spans="1:15" ht="16.5" x14ac:dyDescent="0.25">
      <c r="A29" s="20"/>
      <c r="B29" s="3">
        <v>22</v>
      </c>
      <c r="C29" s="5">
        <v>9382.7485140569552</v>
      </c>
      <c r="D29" s="6">
        <f t="shared" si="0"/>
        <v>2158.585642908864</v>
      </c>
      <c r="E29" s="6">
        <f t="shared" si="1"/>
        <v>11541.334156965819</v>
      </c>
      <c r="F29" s="5">
        <v>1638.4160267865982</v>
      </c>
      <c r="G29" s="26"/>
      <c r="H29" s="27"/>
      <c r="I29" s="28"/>
      <c r="J29" s="3">
        <v>22</v>
      </c>
      <c r="K29" s="5">
        <v>8886.2262874865555</v>
      </c>
      <c r="L29" s="6">
        <f t="shared" si="2"/>
        <v>2141.8360704411839</v>
      </c>
      <c r="M29" s="6">
        <f t="shared" si="3"/>
        <v>11028.06235792774</v>
      </c>
      <c r="N29" s="5">
        <v>1566.5579749212673</v>
      </c>
      <c r="O29" s="25"/>
    </row>
    <row r="30" spans="1:15" ht="16.5" x14ac:dyDescent="0.25">
      <c r="A30" s="20"/>
      <c r="B30" s="3">
        <v>23</v>
      </c>
      <c r="C30" s="5">
        <v>9450.0331214057551</v>
      </c>
      <c r="D30" s="6">
        <f t="shared" si="0"/>
        <v>2158.585642908864</v>
      </c>
      <c r="E30" s="6">
        <f t="shared" si="1"/>
        <v>11608.618764314619</v>
      </c>
      <c r="F30" s="5">
        <v>1647.8358718154304</v>
      </c>
      <c r="G30" s="26"/>
      <c r="H30" s="27"/>
      <c r="I30" s="28"/>
      <c r="J30" s="3">
        <v>23</v>
      </c>
      <c r="K30" s="5">
        <v>8953.5108948353554</v>
      </c>
      <c r="L30" s="6">
        <f t="shared" si="2"/>
        <v>2141.8360704411839</v>
      </c>
      <c r="M30" s="6">
        <f t="shared" si="3"/>
        <v>11095.34696527654</v>
      </c>
      <c r="N30" s="5">
        <v>1575.9778199500993</v>
      </c>
      <c r="O30" s="25"/>
    </row>
    <row r="31" spans="1:15" ht="16.5" x14ac:dyDescent="0.25">
      <c r="A31" s="20"/>
      <c r="B31" s="3">
        <v>24</v>
      </c>
      <c r="C31" s="5">
        <v>9517.3177287545568</v>
      </c>
      <c r="D31" s="6">
        <f t="shared" si="0"/>
        <v>2158.585642908864</v>
      </c>
      <c r="E31" s="6">
        <f t="shared" si="1"/>
        <v>11675.90337166342</v>
      </c>
      <c r="F31" s="5">
        <v>1657.2557168442627</v>
      </c>
      <c r="G31" s="26"/>
      <c r="H31" s="27"/>
      <c r="I31" s="28"/>
      <c r="J31" s="3">
        <v>24</v>
      </c>
      <c r="K31" s="5">
        <v>9020.7955021841553</v>
      </c>
      <c r="L31" s="6">
        <f t="shared" si="2"/>
        <v>2141.8360704411839</v>
      </c>
      <c r="M31" s="6">
        <f t="shared" si="3"/>
        <v>11162.63157262534</v>
      </c>
      <c r="N31" s="5">
        <v>1585.3976649789313</v>
      </c>
      <c r="O31" s="25"/>
    </row>
    <row r="32" spans="1:15" ht="16.5" x14ac:dyDescent="0.25">
      <c r="A32" s="20"/>
      <c r="B32" s="3">
        <v>25</v>
      </c>
      <c r="C32" s="5">
        <v>9584.6023361033549</v>
      </c>
      <c r="D32" s="6">
        <f t="shared" si="0"/>
        <v>2158.585642908864</v>
      </c>
      <c r="E32" s="6">
        <f t="shared" si="1"/>
        <v>11743.187979012218</v>
      </c>
      <c r="F32" s="5">
        <v>1666.6755618730942</v>
      </c>
      <c r="G32" s="26"/>
      <c r="H32" s="27"/>
      <c r="I32" s="28"/>
      <c r="J32" s="3">
        <v>25</v>
      </c>
      <c r="K32" s="5">
        <v>9088.0801095329552</v>
      </c>
      <c r="L32" s="6">
        <f t="shared" si="2"/>
        <v>2141.8360704411839</v>
      </c>
      <c r="M32" s="6">
        <f t="shared" si="3"/>
        <v>11229.91617997414</v>
      </c>
      <c r="N32" s="5">
        <v>1594.8175100077633</v>
      </c>
      <c r="O32" s="25"/>
    </row>
    <row r="33" spans="1:15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1:15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</row>
    <row r="35" spans="1:15" ht="26.25" x14ac:dyDescent="0.4">
      <c r="A35" s="10"/>
      <c r="B35" s="11" t="s">
        <v>22</v>
      </c>
      <c r="C35" s="12"/>
      <c r="D35" s="12"/>
      <c r="E35" s="13"/>
      <c r="F35" s="13" t="str">
        <f>$F$5</f>
        <v>מעודכן לספטמבר 2022</v>
      </c>
      <c r="G35" s="14"/>
      <c r="H35" s="10"/>
      <c r="I35" s="10"/>
      <c r="J35" s="11" t="s">
        <v>23</v>
      </c>
      <c r="K35" s="12"/>
      <c r="L35" s="12"/>
      <c r="M35" s="13"/>
      <c r="N35" s="13" t="str">
        <f>$F$5</f>
        <v>מעודכן לספטמבר 2022</v>
      </c>
      <c r="O35" s="14"/>
    </row>
    <row r="36" spans="1:15" s="19" customFormat="1" ht="33" x14ac:dyDescent="0.2">
      <c r="A36" s="15"/>
      <c r="B36" s="1" t="s">
        <v>13</v>
      </c>
      <c r="C36" s="2" t="s">
        <v>14</v>
      </c>
      <c r="D36" s="1" t="s">
        <v>15</v>
      </c>
      <c r="E36" s="1" t="s">
        <v>16</v>
      </c>
      <c r="F36" s="1" t="s">
        <v>17</v>
      </c>
      <c r="G36" s="16"/>
      <c r="H36" s="17"/>
      <c r="I36" s="18"/>
      <c r="J36" s="1" t="s">
        <v>13</v>
      </c>
      <c r="K36" s="2" t="s">
        <v>14</v>
      </c>
      <c r="L36" s="1" t="s">
        <v>15</v>
      </c>
      <c r="M36" s="1" t="s">
        <v>16</v>
      </c>
      <c r="N36" s="1" t="s">
        <v>17</v>
      </c>
      <c r="O36" s="16"/>
    </row>
    <row r="37" spans="1:15" ht="16.5" x14ac:dyDescent="0.25">
      <c r="A37" s="20"/>
      <c r="B37" s="3">
        <v>0</v>
      </c>
      <c r="C37" s="4">
        <v>7024.8047831189569</v>
      </c>
      <c r="D37" s="4">
        <v>2126.327207045184</v>
      </c>
      <c r="E37" s="4">
        <f>SUM($C37:$D37)</f>
        <v>9151.13199016414</v>
      </c>
      <c r="F37" s="4">
        <v>1303.7877234343632</v>
      </c>
      <c r="G37" s="21"/>
      <c r="H37" s="22"/>
      <c r="I37" s="20"/>
      <c r="J37" s="3">
        <v>0</v>
      </c>
      <c r="K37" s="4">
        <v>6374.3869120805566</v>
      </c>
      <c r="L37" s="4">
        <v>2110.3220600205123</v>
      </c>
      <c r="M37" s="4">
        <f>SUM($K37:$L37)</f>
        <v>8484.7089721010689</v>
      </c>
      <c r="N37" s="4">
        <v>1210.4885009055331</v>
      </c>
      <c r="O37" s="21"/>
    </row>
    <row r="38" spans="1:15" ht="16.5" x14ac:dyDescent="0.25">
      <c r="A38" s="20"/>
      <c r="B38" s="3">
        <v>1</v>
      </c>
      <c r="C38" s="5">
        <v>7087.6753293473566</v>
      </c>
      <c r="D38" s="6">
        <f>$D$37</f>
        <v>2126.327207045184</v>
      </c>
      <c r="E38" s="6">
        <f>SUM($C38:$D38)</f>
        <v>9214.0025363925415</v>
      </c>
      <c r="F38" s="5">
        <v>1312.5895999063393</v>
      </c>
      <c r="G38" s="25"/>
      <c r="H38" s="22"/>
      <c r="I38" s="20"/>
      <c r="J38" s="3">
        <v>1</v>
      </c>
      <c r="K38" s="5">
        <v>6430.3381192553579</v>
      </c>
      <c r="L38" s="6">
        <f>$L$37</f>
        <v>2110.3220600205123</v>
      </c>
      <c r="M38" s="6">
        <f>SUM($K38:$L38)</f>
        <v>8540.6601792758702</v>
      </c>
      <c r="N38" s="5">
        <v>1218.3216699100053</v>
      </c>
      <c r="O38" s="25"/>
    </row>
    <row r="39" spans="1:15" ht="16.5" x14ac:dyDescent="0.25">
      <c r="A39" s="20"/>
      <c r="B39" s="3">
        <v>2</v>
      </c>
      <c r="C39" s="5">
        <v>7150.6651745249565</v>
      </c>
      <c r="D39" s="6">
        <f t="shared" ref="D39:D57" si="4">$D$37</f>
        <v>2126.327207045184</v>
      </c>
      <c r="E39" s="6">
        <f t="shared" ref="E39:E57" si="5">SUM($C39:$D39)</f>
        <v>9276.9923815701404</v>
      </c>
      <c r="F39" s="5">
        <v>1321.4081782312032</v>
      </c>
      <c r="G39" s="25"/>
      <c r="H39" s="22"/>
      <c r="I39" s="20"/>
      <c r="J39" s="3">
        <v>2</v>
      </c>
      <c r="K39" s="5">
        <v>6486.1700274809573</v>
      </c>
      <c r="L39" s="6">
        <f t="shared" ref="L39:L52" si="6">$L$37</f>
        <v>2110.3220600205123</v>
      </c>
      <c r="M39" s="6">
        <f t="shared" ref="M39:M52" si="7">SUM($K39:$L39)</f>
        <v>8596.4920875014686</v>
      </c>
      <c r="N39" s="5">
        <v>1226.1381370615893</v>
      </c>
      <c r="O39" s="25"/>
    </row>
    <row r="40" spans="1:15" ht="16.5" x14ac:dyDescent="0.25">
      <c r="A40" s="20"/>
      <c r="B40" s="3">
        <v>3</v>
      </c>
      <c r="C40" s="5">
        <v>7213.6550197025563</v>
      </c>
      <c r="D40" s="6">
        <f t="shared" si="4"/>
        <v>2126.327207045184</v>
      </c>
      <c r="E40" s="6">
        <f t="shared" si="5"/>
        <v>9339.9822267477393</v>
      </c>
      <c r="F40" s="5">
        <v>1330.2267565560674</v>
      </c>
      <c r="G40" s="25"/>
      <c r="H40" s="22"/>
      <c r="I40" s="20"/>
      <c r="J40" s="3">
        <v>3</v>
      </c>
      <c r="K40" s="5">
        <v>6542.1212346557559</v>
      </c>
      <c r="L40" s="6">
        <f t="shared" si="6"/>
        <v>2110.3220600205123</v>
      </c>
      <c r="M40" s="6">
        <f t="shared" si="7"/>
        <v>8652.4432946762681</v>
      </c>
      <c r="N40" s="5">
        <v>1233.9713060660611</v>
      </c>
      <c r="O40" s="25"/>
    </row>
    <row r="41" spans="1:15" ht="16.5" x14ac:dyDescent="0.25">
      <c r="A41" s="20"/>
      <c r="B41" s="3">
        <v>4</v>
      </c>
      <c r="C41" s="5">
        <v>7276.5255659309569</v>
      </c>
      <c r="D41" s="6">
        <f t="shared" si="4"/>
        <v>2126.327207045184</v>
      </c>
      <c r="E41" s="6">
        <f t="shared" si="5"/>
        <v>9402.8527729761408</v>
      </c>
      <c r="F41" s="5">
        <v>1339.0286330280433</v>
      </c>
      <c r="G41" s="25"/>
      <c r="H41" s="22"/>
      <c r="I41" s="20"/>
      <c r="J41" s="3">
        <v>4</v>
      </c>
      <c r="K41" s="5">
        <v>6598.0724418305563</v>
      </c>
      <c r="L41" s="6">
        <f t="shared" si="6"/>
        <v>2110.3220600205123</v>
      </c>
      <c r="M41" s="6">
        <f t="shared" si="7"/>
        <v>8708.3945018510676</v>
      </c>
      <c r="N41" s="5">
        <v>1241.8044750705333</v>
      </c>
      <c r="O41" s="25"/>
    </row>
    <row r="42" spans="1:15" ht="16.5" x14ac:dyDescent="0.25">
      <c r="A42" s="20"/>
      <c r="B42" s="3">
        <v>5</v>
      </c>
      <c r="C42" s="5">
        <v>7339.5154111085567</v>
      </c>
      <c r="D42" s="6">
        <f t="shared" si="4"/>
        <v>2126.327207045184</v>
      </c>
      <c r="E42" s="6">
        <f t="shared" si="5"/>
        <v>9465.8426181537397</v>
      </c>
      <c r="F42" s="5">
        <v>1347.8472113529074</v>
      </c>
      <c r="G42" s="25"/>
      <c r="H42" s="22"/>
      <c r="I42" s="20"/>
      <c r="J42" s="3">
        <v>5</v>
      </c>
      <c r="K42" s="5">
        <v>6653.9043500561565</v>
      </c>
      <c r="L42" s="6">
        <f t="shared" si="6"/>
        <v>2110.3220600205123</v>
      </c>
      <c r="M42" s="6">
        <f t="shared" si="7"/>
        <v>8764.2264100766697</v>
      </c>
      <c r="N42" s="5">
        <v>1249.6209422221173</v>
      </c>
      <c r="O42" s="25"/>
    </row>
    <row r="43" spans="1:15" ht="16.5" x14ac:dyDescent="0.25">
      <c r="A43" s="20"/>
      <c r="B43" s="3">
        <v>6</v>
      </c>
      <c r="C43" s="5">
        <v>7402.5052562861556</v>
      </c>
      <c r="D43" s="6">
        <f t="shared" si="4"/>
        <v>2126.327207045184</v>
      </c>
      <c r="E43" s="6">
        <f t="shared" si="5"/>
        <v>9528.8324633313387</v>
      </c>
      <c r="F43" s="5">
        <v>1356.6657896777713</v>
      </c>
      <c r="G43" s="25"/>
      <c r="H43" s="22"/>
      <c r="I43" s="20"/>
      <c r="J43" s="3">
        <v>6</v>
      </c>
      <c r="K43" s="5">
        <v>6709.8555572309569</v>
      </c>
      <c r="L43" s="6">
        <f t="shared" si="6"/>
        <v>2110.3220600205123</v>
      </c>
      <c r="M43" s="6">
        <f t="shared" si="7"/>
        <v>8820.1776172514692</v>
      </c>
      <c r="N43" s="5">
        <v>1257.4541112265892</v>
      </c>
      <c r="O43" s="25"/>
    </row>
    <row r="44" spans="1:15" ht="16.5" x14ac:dyDescent="0.25">
      <c r="A44" s="20"/>
      <c r="B44" s="3">
        <v>7</v>
      </c>
      <c r="C44" s="5">
        <v>7465.3758025145571</v>
      </c>
      <c r="D44" s="6">
        <f t="shared" si="4"/>
        <v>2126.327207045184</v>
      </c>
      <c r="E44" s="6">
        <f t="shared" si="5"/>
        <v>9591.7030095597402</v>
      </c>
      <c r="F44" s="5">
        <v>1365.4676661497472</v>
      </c>
      <c r="G44" s="25"/>
      <c r="H44" s="22"/>
      <c r="I44" s="20"/>
      <c r="J44" s="3">
        <v>7</v>
      </c>
      <c r="K44" s="5">
        <v>6765.6874654565581</v>
      </c>
      <c r="L44" s="6">
        <f t="shared" si="6"/>
        <v>2110.3220600205123</v>
      </c>
      <c r="M44" s="6">
        <f t="shared" si="7"/>
        <v>8876.0095254770713</v>
      </c>
      <c r="N44" s="5">
        <v>1265.2705783781732</v>
      </c>
      <c r="O44" s="25"/>
    </row>
    <row r="45" spans="1:15" ht="16.5" x14ac:dyDescent="0.25">
      <c r="A45" s="20"/>
      <c r="B45" s="3">
        <v>8</v>
      </c>
      <c r="C45" s="5">
        <v>7528.3656476921569</v>
      </c>
      <c r="D45" s="6">
        <f t="shared" si="4"/>
        <v>2126.327207045184</v>
      </c>
      <c r="E45" s="6">
        <f t="shared" si="5"/>
        <v>9654.6928547373409</v>
      </c>
      <c r="F45" s="5">
        <v>1374.2862444746113</v>
      </c>
      <c r="G45" s="25"/>
      <c r="H45" s="22"/>
      <c r="I45" s="20"/>
      <c r="J45" s="3">
        <v>8</v>
      </c>
      <c r="K45" s="5">
        <v>6821.6386726313558</v>
      </c>
      <c r="L45" s="6">
        <f t="shared" si="6"/>
        <v>2110.3220600205123</v>
      </c>
      <c r="M45" s="6">
        <f t="shared" si="7"/>
        <v>8931.9607326518671</v>
      </c>
      <c r="N45" s="5">
        <v>1273.1037473826452</v>
      </c>
      <c r="O45" s="25"/>
    </row>
    <row r="46" spans="1:15" ht="16.5" x14ac:dyDescent="0.25">
      <c r="A46" s="20"/>
      <c r="B46" s="3">
        <v>9</v>
      </c>
      <c r="C46" s="5">
        <v>7591.3554928697567</v>
      </c>
      <c r="D46" s="6">
        <f t="shared" si="4"/>
        <v>2126.327207045184</v>
      </c>
      <c r="E46" s="6">
        <f t="shared" si="5"/>
        <v>9717.6826999149416</v>
      </c>
      <c r="F46" s="5">
        <v>1383.1048227994754</v>
      </c>
      <c r="G46" s="25"/>
      <c r="H46" s="22"/>
      <c r="I46" s="20"/>
      <c r="J46" s="3">
        <v>9</v>
      </c>
      <c r="K46" s="5">
        <v>6877.5898798061562</v>
      </c>
      <c r="L46" s="6">
        <f t="shared" si="6"/>
        <v>2110.3220600205123</v>
      </c>
      <c r="M46" s="6">
        <f t="shared" si="7"/>
        <v>8987.9119398266685</v>
      </c>
      <c r="N46" s="5">
        <v>1280.936916387117</v>
      </c>
      <c r="O46" s="25"/>
    </row>
    <row r="47" spans="1:15" ht="16.5" x14ac:dyDescent="0.25">
      <c r="A47" s="20"/>
      <c r="B47" s="3">
        <v>10</v>
      </c>
      <c r="C47" s="5">
        <v>7654.2260390981555</v>
      </c>
      <c r="D47" s="6">
        <f t="shared" si="4"/>
        <v>2126.327207045184</v>
      </c>
      <c r="E47" s="6">
        <f t="shared" si="5"/>
        <v>9780.5532461433395</v>
      </c>
      <c r="F47" s="5">
        <v>1391.9066992714513</v>
      </c>
      <c r="G47" s="25"/>
      <c r="H47" s="22"/>
      <c r="I47" s="20"/>
      <c r="J47" s="3">
        <v>10</v>
      </c>
      <c r="K47" s="5">
        <v>6933.4217880317565</v>
      </c>
      <c r="L47" s="6">
        <f t="shared" si="6"/>
        <v>2110.3220600205123</v>
      </c>
      <c r="M47" s="6">
        <f t="shared" si="7"/>
        <v>9043.7438480522687</v>
      </c>
      <c r="N47" s="5">
        <v>1288.7533835387012</v>
      </c>
      <c r="O47" s="25"/>
    </row>
    <row r="48" spans="1:15" ht="16.5" x14ac:dyDescent="0.25">
      <c r="A48" s="20"/>
      <c r="B48" s="3">
        <v>11</v>
      </c>
      <c r="C48" s="5">
        <v>7717.2158842757563</v>
      </c>
      <c r="D48" s="6">
        <f t="shared" si="4"/>
        <v>2126.327207045184</v>
      </c>
      <c r="E48" s="6">
        <f t="shared" si="5"/>
        <v>9843.5430913209402</v>
      </c>
      <c r="F48" s="5">
        <v>1400.7252775963152</v>
      </c>
      <c r="G48" s="25"/>
      <c r="H48" s="22"/>
      <c r="I48" s="20"/>
      <c r="J48" s="3">
        <v>11</v>
      </c>
      <c r="K48" s="5">
        <v>6989.3729952065569</v>
      </c>
      <c r="L48" s="6">
        <f t="shared" si="6"/>
        <v>2110.3220600205123</v>
      </c>
      <c r="M48" s="6">
        <f t="shared" si="7"/>
        <v>9099.6950552270682</v>
      </c>
      <c r="N48" s="5">
        <v>1296.5865525431732</v>
      </c>
      <c r="O48" s="25"/>
    </row>
    <row r="49" spans="1:15" ht="16.5" x14ac:dyDescent="0.25">
      <c r="A49" s="20"/>
      <c r="B49" s="3">
        <v>12</v>
      </c>
      <c r="C49" s="5">
        <v>7780.0864305041559</v>
      </c>
      <c r="D49" s="6">
        <f t="shared" si="4"/>
        <v>2126.327207045184</v>
      </c>
      <c r="E49" s="6">
        <f t="shared" si="5"/>
        <v>9906.4136375493399</v>
      </c>
      <c r="F49" s="5">
        <v>1409.5271540682913</v>
      </c>
      <c r="G49" s="25"/>
      <c r="H49" s="22"/>
      <c r="I49" s="20"/>
      <c r="J49" s="3">
        <v>12</v>
      </c>
      <c r="K49" s="5">
        <v>7045.3242023813564</v>
      </c>
      <c r="L49" s="6">
        <f t="shared" si="6"/>
        <v>2110.3220600205123</v>
      </c>
      <c r="M49" s="6">
        <f t="shared" si="7"/>
        <v>9155.6462624018677</v>
      </c>
      <c r="N49" s="5">
        <v>1304.4197215476452</v>
      </c>
      <c r="O49" s="25"/>
    </row>
    <row r="50" spans="1:15" ht="16.5" x14ac:dyDescent="0.25">
      <c r="A50" s="20"/>
      <c r="B50" s="3">
        <v>13</v>
      </c>
      <c r="C50" s="5">
        <v>7843.0762756817558</v>
      </c>
      <c r="D50" s="6">
        <f t="shared" si="4"/>
        <v>2126.327207045184</v>
      </c>
      <c r="E50" s="6">
        <f t="shared" si="5"/>
        <v>9969.4034827269388</v>
      </c>
      <c r="F50" s="5">
        <v>1418.3457323931552</v>
      </c>
      <c r="G50" s="25"/>
      <c r="H50" s="22"/>
      <c r="I50" s="20"/>
      <c r="J50" s="3">
        <v>13</v>
      </c>
      <c r="K50" s="5">
        <v>7101.1561106069557</v>
      </c>
      <c r="L50" s="6">
        <f t="shared" si="6"/>
        <v>2110.3220600205123</v>
      </c>
      <c r="M50" s="6">
        <f t="shared" si="7"/>
        <v>9211.478170627468</v>
      </c>
      <c r="N50" s="5">
        <v>1312.2361886992292</v>
      </c>
      <c r="O50" s="25"/>
    </row>
    <row r="51" spans="1:15" ht="16.5" x14ac:dyDescent="0.25">
      <c r="A51" s="20"/>
      <c r="B51" s="3">
        <v>14</v>
      </c>
      <c r="C51" s="5">
        <v>7906.0661208593565</v>
      </c>
      <c r="D51" s="6">
        <f t="shared" si="4"/>
        <v>2126.327207045184</v>
      </c>
      <c r="E51" s="6">
        <f t="shared" si="5"/>
        <v>10032.393327904541</v>
      </c>
      <c r="F51" s="5">
        <v>1427.1643107180191</v>
      </c>
      <c r="G51" s="25"/>
      <c r="H51" s="22"/>
      <c r="I51" s="20"/>
      <c r="J51" s="3">
        <v>14</v>
      </c>
      <c r="K51" s="5">
        <v>7157.1073177817561</v>
      </c>
      <c r="L51" s="6">
        <f t="shared" si="6"/>
        <v>2110.3220600205123</v>
      </c>
      <c r="M51" s="6">
        <f t="shared" si="7"/>
        <v>9267.4293778022693</v>
      </c>
      <c r="N51" s="5">
        <v>1320.0693577037011</v>
      </c>
      <c r="O51" s="25"/>
    </row>
    <row r="52" spans="1:15" ht="16.5" x14ac:dyDescent="0.25">
      <c r="A52" s="20"/>
      <c r="B52" s="3">
        <v>15</v>
      </c>
      <c r="C52" s="5">
        <v>7968.9366670877562</v>
      </c>
      <c r="D52" s="6">
        <f t="shared" si="4"/>
        <v>2126.327207045184</v>
      </c>
      <c r="E52" s="6">
        <f t="shared" si="5"/>
        <v>10095.263874132939</v>
      </c>
      <c r="F52" s="5">
        <v>1435.9661871899953</v>
      </c>
      <c r="G52" s="25"/>
      <c r="H52" s="22"/>
      <c r="I52" s="20"/>
      <c r="J52" s="3">
        <v>15</v>
      </c>
      <c r="K52" s="5">
        <v>7212.9392260073564</v>
      </c>
      <c r="L52" s="6">
        <f t="shared" si="6"/>
        <v>2110.3220600205123</v>
      </c>
      <c r="M52" s="6">
        <f t="shared" si="7"/>
        <v>9323.2612860278678</v>
      </c>
      <c r="N52" s="5">
        <v>1327.8858248552851</v>
      </c>
      <c r="O52" s="25"/>
    </row>
    <row r="53" spans="1:15" ht="16.5" x14ac:dyDescent="0.25">
      <c r="A53" s="20"/>
      <c r="B53" s="3">
        <v>16</v>
      </c>
      <c r="C53" s="5">
        <v>8031.926512265356</v>
      </c>
      <c r="D53" s="6">
        <f t="shared" si="4"/>
        <v>2126.327207045184</v>
      </c>
      <c r="E53" s="6">
        <f t="shared" si="5"/>
        <v>10158.25371931054</v>
      </c>
      <c r="F53" s="5">
        <v>1444.7847655148591</v>
      </c>
      <c r="G53" s="25"/>
      <c r="H53" s="22"/>
      <c r="I53" s="22"/>
      <c r="J53" s="29"/>
      <c r="K53" s="30"/>
      <c r="L53" s="30"/>
      <c r="M53" s="30"/>
      <c r="N53" s="30"/>
      <c r="O53" s="22"/>
    </row>
    <row r="54" spans="1:15" ht="16.5" x14ac:dyDescent="0.25">
      <c r="A54" s="20"/>
      <c r="B54" s="3">
        <v>17</v>
      </c>
      <c r="C54" s="5">
        <v>8094.9163574429567</v>
      </c>
      <c r="D54" s="6">
        <f t="shared" si="4"/>
        <v>2126.327207045184</v>
      </c>
      <c r="E54" s="6">
        <f t="shared" si="5"/>
        <v>10221.243564488141</v>
      </c>
      <c r="F54" s="5">
        <v>1453.6033438397235</v>
      </c>
      <c r="G54" s="25"/>
      <c r="H54" s="22"/>
      <c r="I54" s="22"/>
      <c r="J54" s="31"/>
      <c r="K54" s="22"/>
      <c r="L54" s="22"/>
      <c r="M54" s="22"/>
      <c r="N54" s="22"/>
      <c r="O54" s="22"/>
    </row>
    <row r="55" spans="1:15" ht="16.5" x14ac:dyDescent="0.25">
      <c r="A55" s="20"/>
      <c r="B55" s="3">
        <v>18</v>
      </c>
      <c r="C55" s="5">
        <v>8157.7869036713564</v>
      </c>
      <c r="D55" s="6">
        <f t="shared" si="4"/>
        <v>2126.327207045184</v>
      </c>
      <c r="E55" s="6">
        <f t="shared" si="5"/>
        <v>10284.11411071654</v>
      </c>
      <c r="F55" s="5">
        <v>1462.4052203116992</v>
      </c>
      <c r="G55" s="25"/>
      <c r="H55" s="22"/>
      <c r="I55" s="22"/>
      <c r="J55" s="31"/>
      <c r="K55" s="22"/>
      <c r="L55" s="22"/>
      <c r="M55" s="22"/>
      <c r="N55" s="22"/>
      <c r="O55" s="22"/>
    </row>
    <row r="56" spans="1:15" ht="16.5" x14ac:dyDescent="0.25">
      <c r="A56" s="20"/>
      <c r="B56" s="3">
        <v>19</v>
      </c>
      <c r="C56" s="5">
        <v>8220.7767488489571</v>
      </c>
      <c r="D56" s="6">
        <f t="shared" si="4"/>
        <v>2126.327207045184</v>
      </c>
      <c r="E56" s="6">
        <f t="shared" si="5"/>
        <v>10347.103955894141</v>
      </c>
      <c r="F56" s="5">
        <v>1471.2237986365635</v>
      </c>
      <c r="G56" s="25"/>
      <c r="H56" s="22"/>
      <c r="I56" s="22"/>
      <c r="J56" s="31"/>
      <c r="K56" s="22"/>
      <c r="L56" s="22"/>
      <c r="M56" s="22"/>
      <c r="N56" s="22"/>
      <c r="O56" s="22"/>
    </row>
    <row r="57" spans="1:15" ht="16.5" x14ac:dyDescent="0.25">
      <c r="A57" s="20"/>
      <c r="B57" s="3">
        <v>20</v>
      </c>
      <c r="C57" s="5">
        <v>8283.766594026556</v>
      </c>
      <c r="D57" s="6">
        <f t="shared" si="4"/>
        <v>2126.327207045184</v>
      </c>
      <c r="E57" s="6">
        <f t="shared" si="5"/>
        <v>10410.09380107174</v>
      </c>
      <c r="F57" s="5">
        <v>1480.0423769614274</v>
      </c>
      <c r="G57" s="25"/>
      <c r="H57" s="22"/>
      <c r="I57" s="22"/>
      <c r="J57" s="31"/>
      <c r="K57" s="22"/>
      <c r="L57" s="22"/>
      <c r="M57" s="22"/>
      <c r="N57" s="22"/>
      <c r="O57" s="22"/>
    </row>
    <row r="58" spans="1:15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</row>
    <row r="59" spans="1:15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</row>
    <row r="60" spans="1:15" ht="14.25" customHeight="1" x14ac:dyDescent="0.2">
      <c r="A60" s="129" t="s">
        <v>24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</row>
    <row r="61" spans="1:15" ht="14.25" customHeight="1" x14ac:dyDescent="0.2">
      <c r="A61" s="130" t="s">
        <v>25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</row>
    <row r="62" spans="1:15" ht="34.5" customHeight="1" x14ac:dyDescent="0.5">
      <c r="A62" s="142" t="str">
        <f>$A$1</f>
        <v>לוחות שכר באוניברסיטאות - סגל אקדמי זוטר, עמיתי הוראה ומורים מן החוץ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</row>
    <row r="63" spans="1:15" ht="20.25" x14ac:dyDescent="0.3">
      <c r="A63" s="132" t="str">
        <f>$A$2</f>
        <v>פעימה שביעית בגין הסכם השכר עם הסגל האקדמי הזוטר באוניברסיטאות, החל מ-1.9.2022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</row>
    <row r="64" spans="1:15" x14ac:dyDescent="0.2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</row>
    <row r="65" spans="1:15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</row>
    <row r="66" spans="1:15" ht="26.25" x14ac:dyDescent="0.4">
      <c r="A66" s="10"/>
      <c r="B66" s="11" t="s">
        <v>26</v>
      </c>
      <c r="C66" s="32"/>
      <c r="D66" s="33"/>
      <c r="E66" s="32"/>
      <c r="F66" s="13" t="str">
        <f>$F$5</f>
        <v>מעודכן לספטמבר 2022</v>
      </c>
      <c r="G66" s="32"/>
      <c r="H66" s="10"/>
      <c r="I66" s="10"/>
      <c r="J66" s="11" t="s">
        <v>26</v>
      </c>
      <c r="K66" s="32"/>
      <c r="L66" s="33"/>
      <c r="M66" s="32"/>
      <c r="N66" s="13" t="str">
        <f>$F$5</f>
        <v>מעודכן לספטמבר 2022</v>
      </c>
      <c r="O66" s="34"/>
    </row>
    <row r="67" spans="1:15" ht="23.25" x14ac:dyDescent="0.35">
      <c r="A67" s="10"/>
      <c r="B67" s="35" t="s">
        <v>27</v>
      </c>
      <c r="C67" s="36"/>
      <c r="D67" s="36"/>
      <c r="E67" s="14"/>
      <c r="F67" s="37"/>
      <c r="G67" s="14"/>
      <c r="H67" s="10"/>
      <c r="I67" s="10"/>
      <c r="J67" s="35" t="s">
        <v>28</v>
      </c>
      <c r="K67" s="36"/>
      <c r="L67" s="36"/>
      <c r="M67" s="14"/>
      <c r="N67" s="37"/>
      <c r="O67" s="38"/>
    </row>
    <row r="68" spans="1:15" ht="33" x14ac:dyDescent="0.25">
      <c r="A68" s="10"/>
      <c r="B68" s="39" t="s">
        <v>13</v>
      </c>
      <c r="C68" s="39" t="s">
        <v>14</v>
      </c>
      <c r="D68" s="39" t="s">
        <v>15</v>
      </c>
      <c r="E68" s="40" t="s">
        <v>16</v>
      </c>
      <c r="F68" s="39" t="s">
        <v>17</v>
      </c>
      <c r="G68" s="41"/>
      <c r="H68" s="10"/>
      <c r="I68" s="10"/>
      <c r="J68" s="39" t="s">
        <v>13</v>
      </c>
      <c r="K68" s="39" t="s">
        <v>29</v>
      </c>
      <c r="L68" s="39" t="s">
        <v>15</v>
      </c>
      <c r="M68" s="40" t="s">
        <v>16</v>
      </c>
      <c r="N68" s="39" t="s">
        <v>17</v>
      </c>
      <c r="O68" s="10"/>
    </row>
    <row r="69" spans="1:15" ht="16.5" x14ac:dyDescent="0.25">
      <c r="A69" s="10"/>
      <c r="B69" s="42">
        <v>0</v>
      </c>
      <c r="C69" s="43">
        <v>4075.8177482299789</v>
      </c>
      <c r="D69" s="44">
        <v>1217.2906879520399</v>
      </c>
      <c r="E69" s="43">
        <v>5293.1084361820185</v>
      </c>
      <c r="F69" s="43">
        <v>768.6384678290575</v>
      </c>
      <c r="G69" s="45"/>
      <c r="H69" s="10"/>
      <c r="I69" s="10"/>
      <c r="J69" s="42">
        <v>0</v>
      </c>
      <c r="K69" s="43">
        <v>4146.4337787351878</v>
      </c>
      <c r="L69" s="44">
        <v>1243.1904898233597</v>
      </c>
      <c r="M69" s="43">
        <v>5389.6242685585476</v>
      </c>
      <c r="N69" s="43">
        <v>782.1506843617716</v>
      </c>
      <c r="O69" s="10"/>
    </row>
    <row r="70" spans="1:15" ht="16.5" x14ac:dyDescent="0.25">
      <c r="A70" s="10"/>
      <c r="B70" s="42">
        <v>1</v>
      </c>
      <c r="C70" s="46">
        <v>4108.0582892512784</v>
      </c>
      <c r="D70" s="47">
        <v>1217.2906879520399</v>
      </c>
      <c r="E70" s="46">
        <v>5325.3489772033181</v>
      </c>
      <c r="F70" s="46">
        <v>773.15214357203956</v>
      </c>
      <c r="G70" s="48"/>
      <c r="H70" s="10"/>
      <c r="I70" s="10"/>
      <c r="J70" s="42">
        <v>1</v>
      </c>
      <c r="K70" s="46">
        <v>4179.3602887143888</v>
      </c>
      <c r="L70" s="47">
        <v>1243.1904898233597</v>
      </c>
      <c r="M70" s="46">
        <v>5422.5507785377486</v>
      </c>
      <c r="N70" s="46">
        <v>786.76039575885954</v>
      </c>
      <c r="O70" s="10"/>
    </row>
    <row r="71" spans="1:15" ht="16.5" x14ac:dyDescent="0.25">
      <c r="A71" s="10"/>
      <c r="B71" s="42">
        <v>2</v>
      </c>
      <c r="C71" s="46">
        <v>4140.2988302725789</v>
      </c>
      <c r="D71" s="47">
        <v>1217.2906879520399</v>
      </c>
      <c r="E71" s="46">
        <v>5357.5895182246186</v>
      </c>
      <c r="F71" s="46">
        <v>777.66581931502139</v>
      </c>
      <c r="G71" s="48"/>
      <c r="H71" s="10"/>
      <c r="I71" s="10"/>
      <c r="J71" s="42">
        <v>2</v>
      </c>
      <c r="K71" s="46">
        <v>4212.2867986935889</v>
      </c>
      <c r="L71" s="47">
        <v>1243.1904898233597</v>
      </c>
      <c r="M71" s="46">
        <v>5455.4772885169486</v>
      </c>
      <c r="N71" s="46">
        <v>791.37010715594761</v>
      </c>
      <c r="O71" s="10"/>
    </row>
    <row r="72" spans="1:15" ht="16.5" x14ac:dyDescent="0.25">
      <c r="A72" s="10"/>
      <c r="B72" s="42">
        <v>3</v>
      </c>
      <c r="C72" s="46">
        <v>4172.5393712938794</v>
      </c>
      <c r="D72" s="47">
        <v>1217.2906879520399</v>
      </c>
      <c r="E72" s="46">
        <v>5389.8300592459191</v>
      </c>
      <c r="F72" s="46">
        <v>782.17949505800345</v>
      </c>
      <c r="G72" s="48"/>
      <c r="H72" s="10"/>
      <c r="I72" s="10"/>
      <c r="J72" s="42">
        <v>3</v>
      </c>
      <c r="K72" s="46">
        <v>4245.213308672789</v>
      </c>
      <c r="L72" s="47">
        <v>1243.1904898233597</v>
      </c>
      <c r="M72" s="46">
        <v>5488.4037984961487</v>
      </c>
      <c r="N72" s="46">
        <v>795.97981855303556</v>
      </c>
      <c r="O72" s="10"/>
    </row>
    <row r="73" spans="1:15" ht="16.5" x14ac:dyDescent="0.25">
      <c r="A73" s="10"/>
      <c r="B73" s="42">
        <v>4</v>
      </c>
      <c r="C73" s="46">
        <v>4204.779912315179</v>
      </c>
      <c r="D73" s="47">
        <v>1217.2906879520399</v>
      </c>
      <c r="E73" s="46">
        <v>5422.0706002672187</v>
      </c>
      <c r="F73" s="46">
        <v>786.69317080098551</v>
      </c>
      <c r="G73" s="48"/>
      <c r="H73" s="10"/>
      <c r="I73" s="10"/>
      <c r="J73" s="42">
        <v>4</v>
      </c>
      <c r="K73" s="46">
        <v>4278.1398186519891</v>
      </c>
      <c r="L73" s="47">
        <v>1243.1904898233597</v>
      </c>
      <c r="M73" s="46">
        <v>5521.3303084753488</v>
      </c>
      <c r="N73" s="46">
        <v>800.58952995012351</v>
      </c>
      <c r="O73" s="10"/>
    </row>
    <row r="74" spans="1:15" ht="16.5" x14ac:dyDescent="0.25">
      <c r="A74" s="10"/>
      <c r="B74" s="42">
        <v>5</v>
      </c>
      <c r="C74" s="46">
        <v>4237.0204533364786</v>
      </c>
      <c r="D74" s="47">
        <v>1217.2906879520399</v>
      </c>
      <c r="E74" s="46">
        <v>5454.3111412885182</v>
      </c>
      <c r="F74" s="46">
        <v>791.20684654396746</v>
      </c>
      <c r="G74" s="48"/>
      <c r="H74" s="10"/>
      <c r="I74" s="10"/>
      <c r="J74" s="42">
        <v>5</v>
      </c>
      <c r="K74" s="46">
        <v>4311.0663286311892</v>
      </c>
      <c r="L74" s="47">
        <v>1243.1904898233597</v>
      </c>
      <c r="M74" s="46">
        <v>5554.2568184545489</v>
      </c>
      <c r="N74" s="46">
        <v>805.19924134721157</v>
      </c>
      <c r="O74" s="10"/>
    </row>
    <row r="75" spans="1:15" ht="16.5" x14ac:dyDescent="0.25">
      <c r="A75" s="10"/>
      <c r="B75" s="42">
        <v>6</v>
      </c>
      <c r="C75" s="46">
        <v>4269.2609943577791</v>
      </c>
      <c r="D75" s="47">
        <v>1217.2906879520399</v>
      </c>
      <c r="E75" s="46">
        <v>5486.5516823098187</v>
      </c>
      <c r="F75" s="46">
        <v>795.72052228694952</v>
      </c>
      <c r="G75" s="48"/>
      <c r="H75" s="10"/>
      <c r="I75" s="10"/>
      <c r="J75" s="42">
        <v>6</v>
      </c>
      <c r="K75" s="46">
        <v>4343.9928386103884</v>
      </c>
      <c r="L75" s="47">
        <v>1243.1904898233597</v>
      </c>
      <c r="M75" s="46">
        <v>5587.1833284337481</v>
      </c>
      <c r="N75" s="46">
        <v>809.80895274429963</v>
      </c>
      <c r="O75" s="10"/>
    </row>
    <row r="76" spans="1:15" ht="16.5" x14ac:dyDescent="0.25">
      <c r="A76" s="10"/>
      <c r="B76" s="42">
        <v>7</v>
      </c>
      <c r="C76" s="46">
        <v>4301.5015353790795</v>
      </c>
      <c r="D76" s="47">
        <v>1217.2906879520399</v>
      </c>
      <c r="E76" s="46">
        <v>5518.7922233311192</v>
      </c>
      <c r="F76" s="46">
        <v>800.23419802993146</v>
      </c>
      <c r="G76" s="48"/>
      <c r="H76" s="10"/>
      <c r="I76" s="10"/>
      <c r="J76" s="42">
        <v>7</v>
      </c>
      <c r="K76" s="46">
        <v>4376.9193485895894</v>
      </c>
      <c r="L76" s="47">
        <v>1243.1904898233597</v>
      </c>
      <c r="M76" s="46">
        <v>5620.1098384129491</v>
      </c>
      <c r="N76" s="46">
        <v>814.41866414138781</v>
      </c>
      <c r="O76" s="10"/>
    </row>
    <row r="77" spans="1:15" ht="16.5" x14ac:dyDescent="0.25">
      <c r="A77" s="10"/>
      <c r="B77" s="42">
        <v>8</v>
      </c>
      <c r="C77" s="46">
        <v>4333.7420764003791</v>
      </c>
      <c r="D77" s="47">
        <v>1217.2906879520399</v>
      </c>
      <c r="E77" s="46">
        <v>5551.0327643524188</v>
      </c>
      <c r="F77" s="46">
        <v>804.74787377291341</v>
      </c>
      <c r="G77" s="48"/>
      <c r="H77" s="10"/>
      <c r="I77" s="10"/>
      <c r="J77" s="42">
        <v>8</v>
      </c>
      <c r="K77" s="46">
        <v>4409.8458585687886</v>
      </c>
      <c r="L77" s="47">
        <v>1243.1904898233597</v>
      </c>
      <c r="M77" s="46">
        <v>5653.0363483921483</v>
      </c>
      <c r="N77" s="46">
        <v>819.02837553847553</v>
      </c>
      <c r="O77" s="10"/>
    </row>
    <row r="78" spans="1:15" ht="16.5" x14ac:dyDescent="0.25">
      <c r="A78" s="10"/>
      <c r="B78" s="42">
        <v>9</v>
      </c>
      <c r="C78" s="46">
        <v>4365.9826174216787</v>
      </c>
      <c r="D78" s="47">
        <v>1217.2906879520399</v>
      </c>
      <c r="E78" s="46">
        <v>5583.2733053737184</v>
      </c>
      <c r="F78" s="46">
        <v>809.26154951589547</v>
      </c>
      <c r="G78" s="48"/>
      <c r="H78" s="10"/>
      <c r="I78" s="10"/>
      <c r="J78" s="42">
        <v>9</v>
      </c>
      <c r="K78" s="46">
        <v>4442.7723685479887</v>
      </c>
      <c r="L78" s="47">
        <v>1243.1904898233597</v>
      </c>
      <c r="M78" s="46">
        <v>5685.9628583713484</v>
      </c>
      <c r="N78" s="46">
        <v>823.63808693556371</v>
      </c>
      <c r="O78" s="10"/>
    </row>
    <row r="79" spans="1:15" ht="16.5" x14ac:dyDescent="0.25">
      <c r="A79" s="10"/>
      <c r="B79" s="42">
        <v>10</v>
      </c>
      <c r="C79" s="46">
        <v>4398.2231584429792</v>
      </c>
      <c r="D79" s="47">
        <v>1217.2906879520399</v>
      </c>
      <c r="E79" s="46">
        <v>5615.5138463950188</v>
      </c>
      <c r="F79" s="46">
        <v>813.77522525887753</v>
      </c>
      <c r="G79" s="48"/>
      <c r="H79" s="10"/>
      <c r="I79" s="10"/>
      <c r="J79" s="42">
        <v>10</v>
      </c>
      <c r="K79" s="46">
        <v>4475.6988785271888</v>
      </c>
      <c r="L79" s="47">
        <v>1243.1904898233597</v>
      </c>
      <c r="M79" s="46">
        <v>5718.8893683505485</v>
      </c>
      <c r="N79" s="46">
        <v>828.24779833265166</v>
      </c>
      <c r="O79" s="10"/>
    </row>
    <row r="80" spans="1:15" ht="16.5" x14ac:dyDescent="0.25">
      <c r="A80" s="10"/>
      <c r="B80" s="42">
        <v>11</v>
      </c>
      <c r="C80" s="46">
        <v>4430.4636994642788</v>
      </c>
      <c r="D80" s="47">
        <v>1217.2906879520399</v>
      </c>
      <c r="E80" s="46">
        <v>5647.7543874163184</v>
      </c>
      <c r="F80" s="46">
        <v>818.28890100185936</v>
      </c>
      <c r="G80" s="48"/>
      <c r="H80" s="10"/>
      <c r="I80" s="10"/>
      <c r="J80" s="42">
        <v>11</v>
      </c>
      <c r="K80" s="46">
        <v>4508.6253885063888</v>
      </c>
      <c r="L80" s="47">
        <v>1243.1904898233597</v>
      </c>
      <c r="M80" s="46">
        <v>5751.8158783297486</v>
      </c>
      <c r="N80" s="46">
        <v>832.85750972973972</v>
      </c>
      <c r="O80" s="10"/>
    </row>
    <row r="81" spans="1:15" ht="16.5" x14ac:dyDescent="0.25">
      <c r="A81" s="10"/>
      <c r="B81" s="42">
        <v>12</v>
      </c>
      <c r="C81" s="46">
        <v>4462.7042404855792</v>
      </c>
      <c r="D81" s="47">
        <v>1217.2906879520399</v>
      </c>
      <c r="E81" s="46">
        <v>5679.9949284376189</v>
      </c>
      <c r="F81" s="46">
        <v>822.80257674484153</v>
      </c>
      <c r="G81" s="48"/>
      <c r="H81" s="10"/>
      <c r="I81" s="10"/>
      <c r="J81" s="42">
        <v>12</v>
      </c>
      <c r="K81" s="46">
        <v>4541.5518984855898</v>
      </c>
      <c r="L81" s="47">
        <v>1243.1904898233597</v>
      </c>
      <c r="M81" s="46">
        <v>5784.7423883089496</v>
      </c>
      <c r="N81" s="46">
        <v>837.46722112682767</v>
      </c>
      <c r="O81" s="10"/>
    </row>
    <row r="82" spans="1:15" ht="16.5" x14ac:dyDescent="0.25">
      <c r="A82" s="10"/>
      <c r="B82" s="42">
        <v>13</v>
      </c>
      <c r="C82" s="46">
        <v>4494.9447815068788</v>
      </c>
      <c r="D82" s="47">
        <v>1217.2906879520399</v>
      </c>
      <c r="E82" s="46">
        <v>5712.2354694589185</v>
      </c>
      <c r="F82" s="46">
        <v>827.31625248782348</v>
      </c>
      <c r="G82" s="48"/>
      <c r="H82" s="10"/>
      <c r="I82" s="10"/>
      <c r="J82" s="42">
        <v>13</v>
      </c>
      <c r="K82" s="46">
        <v>4574.478408464789</v>
      </c>
      <c r="L82" s="47">
        <v>1243.1904898233597</v>
      </c>
      <c r="M82" s="46">
        <v>5817.6688982881487</v>
      </c>
      <c r="N82" s="46">
        <v>842.07693252391562</v>
      </c>
      <c r="O82" s="10"/>
    </row>
    <row r="83" spans="1:15" ht="16.5" x14ac:dyDescent="0.25">
      <c r="A83" s="10"/>
      <c r="B83" s="42">
        <v>14</v>
      </c>
      <c r="C83" s="46">
        <v>4527.1853225281802</v>
      </c>
      <c r="D83" s="47">
        <v>1217.2906879520399</v>
      </c>
      <c r="E83" s="46">
        <v>5744.4760104802199</v>
      </c>
      <c r="F83" s="46">
        <v>831.82992823080554</v>
      </c>
      <c r="G83" s="48"/>
      <c r="H83" s="10"/>
      <c r="I83" s="10"/>
      <c r="J83" s="42">
        <v>14</v>
      </c>
      <c r="K83" s="46">
        <v>4607.40491844399</v>
      </c>
      <c r="L83" s="47">
        <v>1243.1904898233597</v>
      </c>
      <c r="M83" s="46">
        <v>5850.5954082673497</v>
      </c>
      <c r="N83" s="46">
        <v>846.68664392100368</v>
      </c>
      <c r="O83" s="10"/>
    </row>
    <row r="84" spans="1:15" ht="16.5" x14ac:dyDescent="0.25">
      <c r="A84" s="10" t="s">
        <v>29</v>
      </c>
      <c r="B84" s="42">
        <v>15</v>
      </c>
      <c r="C84" s="46">
        <v>4559.4258635494798</v>
      </c>
      <c r="D84" s="47">
        <v>1217.2906879520399</v>
      </c>
      <c r="E84" s="46">
        <v>5776.7165515015195</v>
      </c>
      <c r="F84" s="46">
        <v>836.34360397378748</v>
      </c>
      <c r="G84" s="48"/>
      <c r="H84" s="10"/>
      <c r="I84" s="10"/>
      <c r="J84" s="42">
        <v>15</v>
      </c>
      <c r="K84" s="46">
        <v>4640.3314284231892</v>
      </c>
      <c r="L84" s="47">
        <v>1243.1904898233597</v>
      </c>
      <c r="M84" s="46">
        <v>5883.5219182465489</v>
      </c>
      <c r="N84" s="46">
        <v>851.29635531809151</v>
      </c>
      <c r="O84" s="10"/>
    </row>
    <row r="85" spans="1:15" x14ac:dyDescent="0.2">
      <c r="A85" s="134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6"/>
    </row>
    <row r="86" spans="1:15" x14ac:dyDescent="0.2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 ht="26.25" x14ac:dyDescent="0.4">
      <c r="A87" s="10"/>
      <c r="B87" s="11" t="s">
        <v>30</v>
      </c>
      <c r="C87" s="49"/>
      <c r="D87" s="49"/>
      <c r="E87" s="50"/>
      <c r="F87" s="13" t="str">
        <f>$F$5</f>
        <v>מעודכן לספטמבר 2022</v>
      </c>
      <c r="G87" s="14"/>
      <c r="H87" s="10"/>
      <c r="I87" s="10"/>
      <c r="J87" s="11" t="s">
        <v>31</v>
      </c>
      <c r="K87" s="49"/>
      <c r="L87" s="49"/>
      <c r="M87" s="50"/>
      <c r="N87" s="13" t="str">
        <f>$F$5</f>
        <v>מעודכן לספטמבר 2022</v>
      </c>
      <c r="O87" s="14"/>
    </row>
    <row r="88" spans="1:15" s="19" customFormat="1" ht="33" x14ac:dyDescent="0.2">
      <c r="A88" s="15"/>
      <c r="B88" s="1" t="s">
        <v>13</v>
      </c>
      <c r="C88" s="2" t="s">
        <v>14</v>
      </c>
      <c r="D88" s="1" t="s">
        <v>15</v>
      </c>
      <c r="E88" s="1" t="s">
        <v>16</v>
      </c>
      <c r="F88" s="1" t="s">
        <v>17</v>
      </c>
      <c r="G88" s="16"/>
      <c r="H88" s="17"/>
      <c r="I88" s="18"/>
      <c r="J88" s="1" t="s">
        <v>13</v>
      </c>
      <c r="K88" s="2" t="s">
        <v>14</v>
      </c>
      <c r="L88" s="1" t="s">
        <v>15</v>
      </c>
      <c r="M88" s="1" t="s">
        <v>16</v>
      </c>
      <c r="N88" s="1" t="s">
        <v>17</v>
      </c>
      <c r="O88" s="16"/>
    </row>
    <row r="89" spans="1:15" ht="16.5" x14ac:dyDescent="0.25">
      <c r="A89" s="20"/>
      <c r="B89" s="3">
        <v>0</v>
      </c>
      <c r="C89" s="4">
        <v>8185.0765955464276</v>
      </c>
      <c r="D89" s="4">
        <v>2158.585642908864</v>
      </c>
      <c r="E89" s="4">
        <f>SUM($C89:$D89)</f>
        <v>10343.662238455292</v>
      </c>
      <c r="F89" s="4">
        <v>1481.0351087078063</v>
      </c>
      <c r="G89" s="21"/>
      <c r="H89" s="22"/>
      <c r="I89" s="20"/>
      <c r="J89" s="3">
        <v>0</v>
      </c>
      <c r="K89" s="4">
        <v>6656.6184583960276</v>
      </c>
      <c r="L89" s="4">
        <v>2110.3220600205123</v>
      </c>
      <c r="M89" s="4">
        <f>SUM($K89:$L89)</f>
        <v>8766.9405184165407</v>
      </c>
      <c r="N89" s="4">
        <v>1260.2940679023809</v>
      </c>
      <c r="O89" s="21"/>
    </row>
    <row r="90" spans="1:15" ht="16.5" x14ac:dyDescent="0.25">
      <c r="A90" s="20"/>
      <c r="B90" s="3">
        <v>1</v>
      </c>
      <c r="C90" s="5">
        <v>8252.3612028952266</v>
      </c>
      <c r="D90" s="5">
        <f>$D$89</f>
        <v>2158.585642908864</v>
      </c>
      <c r="E90" s="5">
        <f t="shared" ref="E90:E119" si="8">SUM($C90:$D90)</f>
        <v>10410.94684580409</v>
      </c>
      <c r="F90" s="5">
        <v>1490.4549537366381</v>
      </c>
      <c r="G90" s="25"/>
      <c r="H90" s="22"/>
      <c r="I90" s="20"/>
      <c r="J90" s="3">
        <v>1</v>
      </c>
      <c r="K90" s="5">
        <v>6712.5696655708289</v>
      </c>
      <c r="L90" s="6">
        <f>$L$89</f>
        <v>2110.3220600205123</v>
      </c>
      <c r="M90" s="5">
        <f>SUM($K90:$L90)</f>
        <v>8822.8917255913402</v>
      </c>
      <c r="N90" s="5">
        <v>1268.1272369068531</v>
      </c>
      <c r="O90" s="25"/>
    </row>
    <row r="91" spans="1:15" ht="16.5" x14ac:dyDescent="0.25">
      <c r="A91" s="20"/>
      <c r="B91" s="3">
        <v>2</v>
      </c>
      <c r="C91" s="5">
        <v>8319.6458102440265</v>
      </c>
      <c r="D91" s="5">
        <f t="shared" ref="D91:D119" si="9">$D$89</f>
        <v>2158.585642908864</v>
      </c>
      <c r="E91" s="5">
        <f t="shared" si="8"/>
        <v>10478.23145315289</v>
      </c>
      <c r="F91" s="5">
        <v>1499.8747987654706</v>
      </c>
      <c r="G91" s="25"/>
      <c r="H91" s="22"/>
      <c r="I91" s="20"/>
      <c r="J91" s="3">
        <v>2</v>
      </c>
      <c r="K91" s="5">
        <v>6768.4015737964282</v>
      </c>
      <c r="L91" s="6">
        <f t="shared" ref="L91:L104" si="10">$L$89</f>
        <v>2110.3220600205123</v>
      </c>
      <c r="M91" s="5">
        <f t="shared" ref="M91:M104" si="11">SUM($K91:$L91)</f>
        <v>8878.7236338169405</v>
      </c>
      <c r="N91" s="5">
        <v>1275.9437040584371</v>
      </c>
      <c r="O91" s="25"/>
    </row>
    <row r="92" spans="1:15" ht="16.5" x14ac:dyDescent="0.25">
      <c r="A92" s="20"/>
      <c r="B92" s="3">
        <v>3</v>
      </c>
      <c r="C92" s="5">
        <v>8386.8111186436254</v>
      </c>
      <c r="D92" s="5">
        <f t="shared" si="9"/>
        <v>2158.585642908864</v>
      </c>
      <c r="E92" s="5">
        <f t="shared" si="8"/>
        <v>10545.396761552489</v>
      </c>
      <c r="F92" s="5">
        <v>1509.2779419414139</v>
      </c>
      <c r="G92" s="25"/>
      <c r="H92" s="22"/>
      <c r="I92" s="20"/>
      <c r="J92" s="3">
        <v>3</v>
      </c>
      <c r="K92" s="5">
        <v>6824.3527809712268</v>
      </c>
      <c r="L92" s="6">
        <f t="shared" si="10"/>
        <v>2110.3220600205123</v>
      </c>
      <c r="M92" s="5">
        <f t="shared" si="11"/>
        <v>8934.6748409917382</v>
      </c>
      <c r="N92" s="5">
        <v>1283.7768730629089</v>
      </c>
      <c r="O92" s="25"/>
    </row>
    <row r="93" spans="1:15" ht="16.5" x14ac:dyDescent="0.25">
      <c r="A93" s="20"/>
      <c r="B93" s="3">
        <v>4</v>
      </c>
      <c r="C93" s="5">
        <v>8454.0957259924271</v>
      </c>
      <c r="D93" s="5">
        <f t="shared" si="9"/>
        <v>2158.585642908864</v>
      </c>
      <c r="E93" s="5">
        <f t="shared" si="8"/>
        <v>10612.681368901291</v>
      </c>
      <c r="F93" s="5">
        <v>1518.6977869702462</v>
      </c>
      <c r="G93" s="25"/>
      <c r="H93" s="22"/>
      <c r="I93" s="20"/>
      <c r="J93" s="3">
        <v>4</v>
      </c>
      <c r="K93" s="5">
        <v>6880.3039881460272</v>
      </c>
      <c r="L93" s="6">
        <f t="shared" si="10"/>
        <v>2110.3220600205123</v>
      </c>
      <c r="M93" s="5">
        <f t="shared" si="11"/>
        <v>8990.6260481665395</v>
      </c>
      <c r="N93" s="5">
        <v>1291.6100420673811</v>
      </c>
      <c r="O93" s="25"/>
    </row>
    <row r="94" spans="1:15" ht="16.5" x14ac:dyDescent="0.25">
      <c r="A94" s="20"/>
      <c r="B94" s="3">
        <v>5</v>
      </c>
      <c r="C94" s="5">
        <v>8521.380333341227</v>
      </c>
      <c r="D94" s="5">
        <f t="shared" si="9"/>
        <v>2158.585642908864</v>
      </c>
      <c r="E94" s="5">
        <f t="shared" si="8"/>
        <v>10679.965976250091</v>
      </c>
      <c r="F94" s="5">
        <v>1528.1176319990782</v>
      </c>
      <c r="G94" s="25"/>
      <c r="H94" s="22"/>
      <c r="I94" s="20"/>
      <c r="J94" s="3">
        <v>5</v>
      </c>
      <c r="K94" s="5">
        <v>6936.1358963716275</v>
      </c>
      <c r="L94" s="6">
        <f t="shared" si="10"/>
        <v>2110.3220600205123</v>
      </c>
      <c r="M94" s="5">
        <f t="shared" si="11"/>
        <v>9046.4579563921397</v>
      </c>
      <c r="N94" s="5">
        <v>1299.4265092189651</v>
      </c>
      <c r="O94" s="25"/>
    </row>
    <row r="95" spans="1:15" ht="16.5" x14ac:dyDescent="0.25">
      <c r="A95" s="20"/>
      <c r="B95" s="3">
        <v>6</v>
      </c>
      <c r="C95" s="5">
        <v>8588.6649406900269</v>
      </c>
      <c r="D95" s="5">
        <f t="shared" si="9"/>
        <v>2158.585642908864</v>
      </c>
      <c r="E95" s="5">
        <f t="shared" si="8"/>
        <v>10747.25058359889</v>
      </c>
      <c r="F95" s="5">
        <v>1537.5374770279104</v>
      </c>
      <c r="G95" s="25"/>
      <c r="H95" s="22"/>
      <c r="I95" s="20"/>
      <c r="J95" s="3">
        <v>6</v>
      </c>
      <c r="K95" s="5">
        <v>6992.0871035464279</v>
      </c>
      <c r="L95" s="6">
        <f t="shared" si="10"/>
        <v>2110.3220600205123</v>
      </c>
      <c r="M95" s="5">
        <f t="shared" si="11"/>
        <v>9102.4091635669392</v>
      </c>
      <c r="N95" s="5">
        <v>1307.259678223437</v>
      </c>
      <c r="O95" s="25"/>
    </row>
    <row r="96" spans="1:15" ht="16.5" x14ac:dyDescent="0.25">
      <c r="A96" s="20"/>
      <c r="B96" s="3">
        <v>7</v>
      </c>
      <c r="C96" s="5">
        <v>8655.9495480388268</v>
      </c>
      <c r="D96" s="5">
        <f t="shared" si="9"/>
        <v>2158.585642908864</v>
      </c>
      <c r="E96" s="5">
        <f t="shared" si="8"/>
        <v>10814.53519094769</v>
      </c>
      <c r="F96" s="5">
        <v>1546.9573220567422</v>
      </c>
      <c r="G96" s="25"/>
      <c r="H96" s="22"/>
      <c r="I96" s="20"/>
      <c r="J96" s="3">
        <v>7</v>
      </c>
      <c r="K96" s="5">
        <v>7047.9190117720291</v>
      </c>
      <c r="L96" s="6">
        <f t="shared" si="10"/>
        <v>2110.3220600205123</v>
      </c>
      <c r="M96" s="5">
        <f t="shared" si="11"/>
        <v>9158.2410717925413</v>
      </c>
      <c r="N96" s="5">
        <v>1315.076145375021</v>
      </c>
      <c r="O96" s="25"/>
    </row>
    <row r="97" spans="1:15" ht="16.5" x14ac:dyDescent="0.25">
      <c r="A97" s="20"/>
      <c r="B97" s="3">
        <v>8</v>
      </c>
      <c r="C97" s="5">
        <v>8723.2341553876267</v>
      </c>
      <c r="D97" s="5">
        <f t="shared" si="9"/>
        <v>2158.585642908864</v>
      </c>
      <c r="E97" s="5">
        <f t="shared" si="8"/>
        <v>10881.81979829649</v>
      </c>
      <c r="F97" s="5">
        <v>1556.3771670855742</v>
      </c>
      <c r="G97" s="25"/>
      <c r="H97" s="22"/>
      <c r="I97" s="20"/>
      <c r="J97" s="3">
        <v>8</v>
      </c>
      <c r="K97" s="5">
        <v>7103.8702189468268</v>
      </c>
      <c r="L97" s="6">
        <f t="shared" si="10"/>
        <v>2110.3220600205123</v>
      </c>
      <c r="M97" s="5">
        <f t="shared" si="11"/>
        <v>9214.192278967339</v>
      </c>
      <c r="N97" s="5">
        <v>1322.909314379493</v>
      </c>
      <c r="O97" s="25"/>
    </row>
    <row r="98" spans="1:15" ht="16.5" x14ac:dyDescent="0.25">
      <c r="A98" s="20"/>
      <c r="B98" s="3">
        <v>9</v>
      </c>
      <c r="C98" s="5">
        <v>8790.5187627364267</v>
      </c>
      <c r="D98" s="5">
        <f t="shared" si="9"/>
        <v>2158.585642908864</v>
      </c>
      <c r="E98" s="5">
        <f t="shared" si="8"/>
        <v>10949.10440564529</v>
      </c>
      <c r="F98" s="5">
        <v>1565.7970121144062</v>
      </c>
      <c r="G98" s="25"/>
      <c r="H98" s="22"/>
      <c r="I98" s="20"/>
      <c r="J98" s="3">
        <v>9</v>
      </c>
      <c r="K98" s="5">
        <v>7159.8214261216272</v>
      </c>
      <c r="L98" s="6">
        <f t="shared" si="10"/>
        <v>2110.3220600205123</v>
      </c>
      <c r="M98" s="5">
        <f t="shared" si="11"/>
        <v>9270.1434861421403</v>
      </c>
      <c r="N98" s="5">
        <v>1330.7424833839648</v>
      </c>
      <c r="O98" s="25"/>
    </row>
    <row r="99" spans="1:15" ht="16.5" x14ac:dyDescent="0.25">
      <c r="A99" s="20"/>
      <c r="B99" s="3">
        <v>10</v>
      </c>
      <c r="C99" s="5">
        <v>8857.8033700852266</v>
      </c>
      <c r="D99" s="5">
        <f t="shared" si="9"/>
        <v>2158.585642908864</v>
      </c>
      <c r="E99" s="5">
        <f t="shared" si="8"/>
        <v>11016.38901299409</v>
      </c>
      <c r="F99" s="5">
        <v>1575.216857143238</v>
      </c>
      <c r="G99" s="25"/>
      <c r="H99" s="22"/>
      <c r="I99" s="20"/>
      <c r="J99" s="3">
        <v>10</v>
      </c>
      <c r="K99" s="5">
        <v>7215.6533343472274</v>
      </c>
      <c r="L99" s="6">
        <f t="shared" si="10"/>
        <v>2110.3220600205123</v>
      </c>
      <c r="M99" s="5">
        <f t="shared" si="11"/>
        <v>9325.9753943677388</v>
      </c>
      <c r="N99" s="5">
        <v>1338.558950535549</v>
      </c>
      <c r="O99" s="25"/>
    </row>
    <row r="100" spans="1:15" ht="16.5" x14ac:dyDescent="0.25">
      <c r="A100" s="20"/>
      <c r="B100" s="3">
        <v>11</v>
      </c>
      <c r="C100" s="5">
        <v>8925.0879774340283</v>
      </c>
      <c r="D100" s="5">
        <f t="shared" si="9"/>
        <v>2158.585642908864</v>
      </c>
      <c r="E100" s="5">
        <f t="shared" si="8"/>
        <v>11083.673620342892</v>
      </c>
      <c r="F100" s="5">
        <v>1584.6367021720705</v>
      </c>
      <c r="G100" s="25"/>
      <c r="H100" s="22"/>
      <c r="I100" s="20"/>
      <c r="J100" s="3">
        <v>11</v>
      </c>
      <c r="K100" s="5">
        <v>7271.6045415220278</v>
      </c>
      <c r="L100" s="6">
        <f t="shared" si="10"/>
        <v>2110.3220600205123</v>
      </c>
      <c r="M100" s="5">
        <f t="shared" si="11"/>
        <v>9381.9266015425401</v>
      </c>
      <c r="N100" s="5">
        <v>1346.392119540021</v>
      </c>
      <c r="O100" s="25"/>
    </row>
    <row r="101" spans="1:15" ht="16.5" x14ac:dyDescent="0.25">
      <c r="A101" s="20"/>
      <c r="B101" s="3">
        <v>12</v>
      </c>
      <c r="C101" s="5">
        <v>8992.2532858336272</v>
      </c>
      <c r="D101" s="5">
        <f t="shared" si="9"/>
        <v>2158.585642908864</v>
      </c>
      <c r="E101" s="5">
        <f t="shared" si="8"/>
        <v>11150.838928742491</v>
      </c>
      <c r="F101" s="5">
        <v>1594.0398453480143</v>
      </c>
      <c r="G101" s="25"/>
      <c r="H101" s="22"/>
      <c r="I101" s="20"/>
      <c r="J101" s="3">
        <v>12</v>
      </c>
      <c r="K101" s="5">
        <v>7327.5557486968273</v>
      </c>
      <c r="L101" s="6">
        <f t="shared" si="10"/>
        <v>2110.3220600205123</v>
      </c>
      <c r="M101" s="5">
        <f t="shared" si="11"/>
        <v>9437.8778087173396</v>
      </c>
      <c r="N101" s="5">
        <v>1354.225288544493</v>
      </c>
      <c r="O101" s="25"/>
    </row>
    <row r="102" spans="1:15" ht="16.5" x14ac:dyDescent="0.25">
      <c r="A102" s="20"/>
      <c r="B102" s="3">
        <v>13</v>
      </c>
      <c r="C102" s="5">
        <v>9059.5378931824271</v>
      </c>
      <c r="D102" s="5">
        <f t="shared" si="9"/>
        <v>2158.585642908864</v>
      </c>
      <c r="E102" s="5">
        <f t="shared" si="8"/>
        <v>11218.123536091291</v>
      </c>
      <c r="F102" s="5">
        <v>1603.4596903768461</v>
      </c>
      <c r="G102" s="25"/>
      <c r="H102" s="22"/>
      <c r="I102" s="20"/>
      <c r="J102" s="3">
        <v>13</v>
      </c>
      <c r="K102" s="5">
        <v>7383.3876569224267</v>
      </c>
      <c r="L102" s="6">
        <f t="shared" si="10"/>
        <v>2110.3220600205123</v>
      </c>
      <c r="M102" s="5">
        <f t="shared" si="11"/>
        <v>9493.7097169429398</v>
      </c>
      <c r="N102" s="5">
        <v>1362.041755696077</v>
      </c>
      <c r="O102" s="25"/>
    </row>
    <row r="103" spans="1:15" ht="16.5" x14ac:dyDescent="0.25">
      <c r="A103" s="20"/>
      <c r="B103" s="3">
        <v>14</v>
      </c>
      <c r="C103" s="5">
        <v>9126.822500531227</v>
      </c>
      <c r="D103" s="5">
        <f t="shared" si="9"/>
        <v>2158.585642908864</v>
      </c>
      <c r="E103" s="5">
        <f t="shared" si="8"/>
        <v>11285.40814344009</v>
      </c>
      <c r="F103" s="5">
        <v>1612.8795354056781</v>
      </c>
      <c r="G103" s="25"/>
      <c r="H103" s="22"/>
      <c r="I103" s="20"/>
      <c r="J103" s="3">
        <v>14</v>
      </c>
      <c r="K103" s="5">
        <v>7439.3388640972271</v>
      </c>
      <c r="L103" s="6">
        <f t="shared" si="10"/>
        <v>2110.3220600205123</v>
      </c>
      <c r="M103" s="5">
        <f t="shared" si="11"/>
        <v>9549.6609241177393</v>
      </c>
      <c r="N103" s="5">
        <v>1369.8749247005489</v>
      </c>
      <c r="O103" s="25"/>
    </row>
    <row r="104" spans="1:15" ht="16.5" x14ac:dyDescent="0.25">
      <c r="A104" s="20"/>
      <c r="B104" s="3">
        <v>15</v>
      </c>
      <c r="C104" s="5">
        <v>9194.1071078800287</v>
      </c>
      <c r="D104" s="5">
        <f t="shared" si="9"/>
        <v>2158.585642908864</v>
      </c>
      <c r="E104" s="5">
        <f t="shared" si="8"/>
        <v>11352.692750788892</v>
      </c>
      <c r="F104" s="5">
        <v>1622.2993804345106</v>
      </c>
      <c r="G104" s="25"/>
      <c r="H104" s="22"/>
      <c r="I104" s="20"/>
      <c r="J104" s="3">
        <v>15</v>
      </c>
      <c r="K104" s="5">
        <v>7495.1707723228274</v>
      </c>
      <c r="L104" s="6">
        <f t="shared" si="10"/>
        <v>2110.3220600205123</v>
      </c>
      <c r="M104" s="5">
        <f t="shared" si="11"/>
        <v>9605.4928323433396</v>
      </c>
      <c r="N104" s="5">
        <v>1377.6913918521329</v>
      </c>
      <c r="O104" s="25"/>
    </row>
    <row r="105" spans="1:15" ht="16.5" x14ac:dyDescent="0.25">
      <c r="A105" s="20"/>
      <c r="B105" s="3">
        <v>16</v>
      </c>
      <c r="C105" s="5">
        <v>9261.3917152288268</v>
      </c>
      <c r="D105" s="5">
        <f t="shared" si="9"/>
        <v>2158.585642908864</v>
      </c>
      <c r="E105" s="5">
        <f t="shared" si="8"/>
        <v>11419.97735813769</v>
      </c>
      <c r="F105" s="5">
        <v>1631.7192254633421</v>
      </c>
      <c r="G105" s="25"/>
      <c r="H105" s="22"/>
      <c r="I105" s="20"/>
      <c r="J105" s="33"/>
      <c r="K105" s="33"/>
      <c r="L105" s="33"/>
      <c r="M105" s="33"/>
      <c r="N105" s="33"/>
      <c r="O105" s="25"/>
    </row>
    <row r="106" spans="1:15" ht="16.5" x14ac:dyDescent="0.25">
      <c r="A106" s="20"/>
      <c r="B106" s="3">
        <v>17</v>
      </c>
      <c r="C106" s="5">
        <v>9328.6763225776267</v>
      </c>
      <c r="D106" s="5">
        <f t="shared" si="9"/>
        <v>2158.585642908864</v>
      </c>
      <c r="E106" s="5">
        <f t="shared" si="8"/>
        <v>11487.26196548649</v>
      </c>
      <c r="F106" s="5">
        <v>1641.1390704921741</v>
      </c>
      <c r="G106" s="25"/>
      <c r="H106" s="22"/>
      <c r="I106" s="20"/>
      <c r="J106" s="22"/>
      <c r="K106" s="22"/>
      <c r="L106" s="22"/>
      <c r="M106" s="22"/>
      <c r="N106" s="22"/>
      <c r="O106" s="25"/>
    </row>
    <row r="107" spans="1:15" ht="16.5" x14ac:dyDescent="0.25">
      <c r="A107" s="20"/>
      <c r="B107" s="3">
        <v>18</v>
      </c>
      <c r="C107" s="5">
        <v>9395.9609299264266</v>
      </c>
      <c r="D107" s="5">
        <f t="shared" si="9"/>
        <v>2158.585642908864</v>
      </c>
      <c r="E107" s="5">
        <f t="shared" si="8"/>
        <v>11554.54657283529</v>
      </c>
      <c r="F107" s="5">
        <v>1650.5589155210062</v>
      </c>
      <c r="G107" s="25"/>
      <c r="H107" s="22"/>
      <c r="I107" s="20"/>
      <c r="J107" s="22"/>
      <c r="K107" s="22"/>
      <c r="L107" s="22"/>
      <c r="M107" s="22"/>
      <c r="N107" s="22"/>
      <c r="O107" s="25"/>
    </row>
    <row r="108" spans="1:15" ht="16.5" x14ac:dyDescent="0.25">
      <c r="A108" s="20"/>
      <c r="B108" s="3">
        <v>19</v>
      </c>
      <c r="C108" s="5">
        <v>9463.2455372752265</v>
      </c>
      <c r="D108" s="5">
        <f t="shared" si="9"/>
        <v>2158.585642908864</v>
      </c>
      <c r="E108" s="5">
        <f t="shared" si="8"/>
        <v>11621.83118018409</v>
      </c>
      <c r="F108" s="5">
        <v>1659.9787605498382</v>
      </c>
      <c r="G108" s="25"/>
      <c r="H108" s="22"/>
      <c r="I108" s="20"/>
      <c r="J108" s="22"/>
      <c r="K108" s="22"/>
      <c r="L108" s="22"/>
      <c r="M108" s="22"/>
      <c r="N108" s="22"/>
      <c r="O108" s="25"/>
    </row>
    <row r="109" spans="1:15" ht="16.5" x14ac:dyDescent="0.25">
      <c r="A109" s="20"/>
      <c r="B109" s="3">
        <v>20</v>
      </c>
      <c r="C109" s="5">
        <v>9530.5301446240264</v>
      </c>
      <c r="D109" s="5">
        <f t="shared" si="9"/>
        <v>2158.585642908864</v>
      </c>
      <c r="E109" s="5">
        <f t="shared" si="8"/>
        <v>11689.11578753289</v>
      </c>
      <c r="F109" s="5">
        <v>1669.3986055786702</v>
      </c>
      <c r="G109" s="25"/>
      <c r="H109" s="22"/>
      <c r="I109" s="20"/>
      <c r="J109" s="22"/>
      <c r="K109" s="22"/>
      <c r="L109" s="22"/>
      <c r="M109" s="22"/>
      <c r="N109" s="22"/>
      <c r="O109" s="25"/>
    </row>
    <row r="110" spans="1:15" ht="16.5" x14ac:dyDescent="0.25">
      <c r="A110" s="20"/>
      <c r="B110" s="3">
        <v>21</v>
      </c>
      <c r="C110" s="5">
        <v>9597.6954530236271</v>
      </c>
      <c r="D110" s="5">
        <f t="shared" si="9"/>
        <v>2158.585642908864</v>
      </c>
      <c r="E110" s="5">
        <f t="shared" si="8"/>
        <v>11756.281095932491</v>
      </c>
      <c r="F110" s="5">
        <v>1678.8017487546142</v>
      </c>
      <c r="G110" s="25"/>
      <c r="H110" s="22"/>
      <c r="I110" s="20"/>
      <c r="J110" s="22"/>
      <c r="K110" s="22"/>
      <c r="L110" s="22"/>
      <c r="M110" s="22"/>
      <c r="N110" s="22"/>
      <c r="O110" s="25"/>
    </row>
    <row r="111" spans="1:15" ht="16.5" x14ac:dyDescent="0.25">
      <c r="A111" s="20"/>
      <c r="B111" s="3">
        <v>22</v>
      </c>
      <c r="C111" s="5">
        <v>9664.980060372427</v>
      </c>
      <c r="D111" s="5">
        <f t="shared" si="9"/>
        <v>2158.585642908864</v>
      </c>
      <c r="E111" s="5">
        <f t="shared" si="8"/>
        <v>11823.565703281291</v>
      </c>
      <c r="F111" s="5">
        <v>1688.221593783446</v>
      </c>
      <c r="G111" s="25"/>
      <c r="H111" s="22"/>
      <c r="I111" s="20"/>
      <c r="J111" s="22"/>
      <c r="K111" s="22"/>
      <c r="L111" s="22"/>
      <c r="M111" s="22"/>
      <c r="N111" s="22"/>
      <c r="O111" s="25"/>
    </row>
    <row r="112" spans="1:15" ht="16.5" x14ac:dyDescent="0.25">
      <c r="A112" s="20"/>
      <c r="B112" s="3">
        <v>23</v>
      </c>
      <c r="C112" s="5">
        <v>9732.2646677212269</v>
      </c>
      <c r="D112" s="5">
        <f t="shared" si="9"/>
        <v>2158.585642908864</v>
      </c>
      <c r="E112" s="5">
        <f t="shared" si="8"/>
        <v>11890.85031063009</v>
      </c>
      <c r="F112" s="5">
        <v>1697.6414388122782</v>
      </c>
      <c r="G112" s="25"/>
      <c r="H112" s="22"/>
      <c r="I112" s="20"/>
      <c r="J112" s="22"/>
      <c r="K112" s="22"/>
      <c r="L112" s="22"/>
      <c r="M112" s="22"/>
      <c r="N112" s="22"/>
      <c r="O112" s="25"/>
    </row>
    <row r="113" spans="1:15" ht="16.5" x14ac:dyDescent="0.25">
      <c r="A113" s="20"/>
      <c r="B113" s="3">
        <v>24</v>
      </c>
      <c r="C113" s="5">
        <v>9799.5492750700287</v>
      </c>
      <c r="D113" s="5">
        <f t="shared" si="9"/>
        <v>2158.585642908864</v>
      </c>
      <c r="E113" s="5">
        <f t="shared" si="8"/>
        <v>11958.134917978892</v>
      </c>
      <c r="F113" s="5">
        <v>1707.0612838411105</v>
      </c>
      <c r="G113" s="25"/>
      <c r="H113" s="22"/>
      <c r="I113" s="20"/>
      <c r="J113" s="22"/>
      <c r="K113" s="22"/>
      <c r="L113" s="22"/>
      <c r="M113" s="22"/>
      <c r="N113" s="22"/>
      <c r="O113" s="25"/>
    </row>
    <row r="114" spans="1:15" ht="16.5" x14ac:dyDescent="0.25">
      <c r="A114" s="20"/>
      <c r="B114" s="3">
        <v>25</v>
      </c>
      <c r="C114" s="5">
        <v>9866.8338824188286</v>
      </c>
      <c r="D114" s="5">
        <f t="shared" si="9"/>
        <v>2158.585642908864</v>
      </c>
      <c r="E114" s="5">
        <f t="shared" si="8"/>
        <v>12025.419525327692</v>
      </c>
      <c r="F114" s="5">
        <v>1716.4811288699423</v>
      </c>
      <c r="G114" s="25"/>
      <c r="H114" s="22"/>
      <c r="I114" s="20"/>
      <c r="J114" s="22"/>
      <c r="K114" s="22"/>
      <c r="L114" s="22"/>
      <c r="M114" s="22"/>
      <c r="N114" s="22"/>
      <c r="O114" s="25"/>
    </row>
    <row r="115" spans="1:15" ht="16.5" x14ac:dyDescent="0.25">
      <c r="A115" s="51"/>
      <c r="B115" s="3">
        <v>26</v>
      </c>
      <c r="C115" s="5">
        <v>9934.1184897676267</v>
      </c>
      <c r="D115" s="5">
        <f t="shared" si="9"/>
        <v>2158.585642908864</v>
      </c>
      <c r="E115" s="5">
        <f t="shared" si="8"/>
        <v>12092.70413267649</v>
      </c>
      <c r="F115" s="5">
        <v>1725.9009738987743</v>
      </c>
      <c r="G115" s="52"/>
      <c r="H115" s="22"/>
      <c r="I115" s="22"/>
      <c r="J115" s="22"/>
      <c r="K115" s="22"/>
      <c r="L115" s="22"/>
      <c r="M115" s="22"/>
      <c r="N115" s="22"/>
      <c r="O115" s="52"/>
    </row>
    <row r="116" spans="1:15" ht="16.5" x14ac:dyDescent="0.25">
      <c r="A116" s="20"/>
      <c r="B116" s="3">
        <v>27</v>
      </c>
      <c r="C116" s="5">
        <v>10001.403097116425</v>
      </c>
      <c r="D116" s="5">
        <f t="shared" si="9"/>
        <v>2158.585642908864</v>
      </c>
      <c r="E116" s="5">
        <f t="shared" si="8"/>
        <v>12159.988740025288</v>
      </c>
      <c r="F116" s="5">
        <v>1735.3208189276061</v>
      </c>
      <c r="G116" s="53"/>
      <c r="H116" s="22"/>
      <c r="I116" s="22"/>
      <c r="J116" s="22"/>
      <c r="K116" s="22"/>
      <c r="L116" s="22"/>
      <c r="M116" s="22"/>
      <c r="N116" s="22"/>
      <c r="O116" s="22"/>
    </row>
    <row r="117" spans="1:15" ht="16.5" x14ac:dyDescent="0.25">
      <c r="A117" s="20"/>
      <c r="B117" s="3">
        <v>28</v>
      </c>
      <c r="C117" s="5">
        <v>10068.687704465223</v>
      </c>
      <c r="D117" s="5">
        <f t="shared" si="9"/>
        <v>2158.585642908864</v>
      </c>
      <c r="E117" s="5">
        <f t="shared" si="8"/>
        <v>12227.273347374086</v>
      </c>
      <c r="F117" s="5">
        <v>1744.7406639564376</v>
      </c>
      <c r="G117" s="53"/>
      <c r="H117" s="22"/>
      <c r="I117" s="22"/>
      <c r="J117" s="22"/>
      <c r="K117" s="22"/>
      <c r="L117" s="22"/>
      <c r="M117" s="22"/>
      <c r="N117" s="22"/>
      <c r="O117" s="22"/>
    </row>
    <row r="118" spans="1:15" ht="16.5" x14ac:dyDescent="0.25">
      <c r="A118" s="20"/>
      <c r="B118" s="3">
        <v>29</v>
      </c>
      <c r="C118" s="5">
        <v>10135.972311814021</v>
      </c>
      <c r="D118" s="5">
        <f t="shared" si="9"/>
        <v>2158.585642908864</v>
      </c>
      <c r="E118" s="5">
        <f t="shared" si="8"/>
        <v>12294.557954722884</v>
      </c>
      <c r="F118" s="5">
        <v>1754.1605089852694</v>
      </c>
      <c r="G118" s="53"/>
      <c r="H118" s="22"/>
      <c r="I118" s="22"/>
      <c r="J118" s="22"/>
      <c r="K118" s="22"/>
      <c r="L118" s="22"/>
      <c r="M118" s="22"/>
      <c r="N118" s="22"/>
      <c r="O118" s="22"/>
    </row>
    <row r="119" spans="1:15" ht="16.5" x14ac:dyDescent="0.25">
      <c r="A119" s="54"/>
      <c r="B119" s="3">
        <v>30</v>
      </c>
      <c r="C119" s="5">
        <v>10203.137620213622</v>
      </c>
      <c r="D119" s="5">
        <f t="shared" si="9"/>
        <v>2158.585642908864</v>
      </c>
      <c r="E119" s="5">
        <f t="shared" si="8"/>
        <v>12361.723263122485</v>
      </c>
      <c r="F119" s="5">
        <v>1763.5636521612134</v>
      </c>
      <c r="G119" s="53"/>
      <c r="H119" s="22"/>
      <c r="I119" s="22"/>
      <c r="J119" s="22"/>
      <c r="K119" s="22"/>
      <c r="L119" s="22"/>
      <c r="M119" s="22"/>
      <c r="N119" s="22"/>
      <c r="O119" s="25"/>
    </row>
    <row r="120" spans="1:15" x14ac:dyDescent="0.2">
      <c r="A120" s="22"/>
      <c r="B120" s="22"/>
      <c r="C120" s="30"/>
      <c r="D120" s="30"/>
      <c r="E120" s="30"/>
      <c r="F120" s="30"/>
      <c r="G120" s="22"/>
      <c r="H120" s="22"/>
      <c r="I120" s="22"/>
      <c r="J120" s="22"/>
      <c r="K120" s="22"/>
      <c r="L120" s="22"/>
      <c r="M120" s="22"/>
      <c r="N120" s="22"/>
      <c r="O120" s="25"/>
    </row>
    <row r="121" spans="1:15" x14ac:dyDescent="0.2">
      <c r="A121" s="22"/>
      <c r="B121" s="22"/>
      <c r="C121" s="30"/>
      <c r="D121" s="30"/>
      <c r="E121" s="30"/>
      <c r="F121" s="30"/>
      <c r="G121" s="22"/>
      <c r="H121" s="22"/>
      <c r="I121" s="22"/>
      <c r="J121" s="22"/>
      <c r="K121" s="22"/>
      <c r="L121" s="22"/>
      <c r="M121" s="22"/>
      <c r="N121" s="22"/>
      <c r="O121" s="25"/>
    </row>
    <row r="122" spans="1:15" ht="26.25" x14ac:dyDescent="0.4">
      <c r="A122" s="10"/>
      <c r="B122" s="11" t="s">
        <v>32</v>
      </c>
      <c r="C122" s="32"/>
      <c r="D122" s="33"/>
      <c r="E122" s="32"/>
      <c r="F122" s="13" t="s">
        <v>95</v>
      </c>
      <c r="G122" s="32"/>
      <c r="H122" s="10"/>
      <c r="I122" s="38"/>
      <c r="J122" s="11" t="s">
        <v>3</v>
      </c>
      <c r="K122" s="55"/>
      <c r="L122" s="55"/>
      <c r="M122" s="55"/>
      <c r="N122" s="13" t="str">
        <f>$F$5</f>
        <v>מעודכן לספטמבר 2022</v>
      </c>
      <c r="O122" s="52"/>
    </row>
    <row r="123" spans="1:15" ht="33" x14ac:dyDescent="0.25">
      <c r="A123" s="10"/>
      <c r="B123" s="39" t="s">
        <v>13</v>
      </c>
      <c r="C123" s="39" t="s">
        <v>14</v>
      </c>
      <c r="D123" s="39" t="s">
        <v>15</v>
      </c>
      <c r="E123" s="40" t="s">
        <v>16</v>
      </c>
      <c r="F123" s="39" t="s">
        <v>17</v>
      </c>
      <c r="G123" s="41"/>
      <c r="H123" s="10"/>
      <c r="I123" s="38"/>
      <c r="J123" s="39" t="s">
        <v>33</v>
      </c>
      <c r="K123" s="138" t="s">
        <v>34</v>
      </c>
      <c r="L123" s="139"/>
      <c r="M123" s="140"/>
      <c r="N123" s="56" t="s">
        <v>35</v>
      </c>
      <c r="O123" s="25"/>
    </row>
    <row r="124" spans="1:15" ht="16.5" x14ac:dyDescent="0.25">
      <c r="A124" s="10"/>
      <c r="B124" s="42">
        <v>0</v>
      </c>
      <c r="C124" s="4">
        <v>4313.2370163312535</v>
      </c>
      <c r="D124" s="4">
        <v>1217.2906879520399</v>
      </c>
      <c r="E124" s="4">
        <v>5530.5277042832931</v>
      </c>
      <c r="F124" s="4">
        <v>810.53598572928195</v>
      </c>
      <c r="G124" s="45"/>
      <c r="H124" s="10"/>
      <c r="I124" s="38"/>
      <c r="J124" s="57">
        <v>1</v>
      </c>
      <c r="K124" s="125"/>
      <c r="L124" s="126"/>
      <c r="M124" s="127"/>
      <c r="N124" s="5">
        <v>240.54404998039738</v>
      </c>
      <c r="O124" s="25"/>
    </row>
    <row r="125" spans="1:15" ht="16.5" x14ac:dyDescent="0.25">
      <c r="A125" s="10"/>
      <c r="B125" s="42">
        <v>1</v>
      </c>
      <c r="C125" s="5">
        <v>4345.477557352554</v>
      </c>
      <c r="D125" s="5">
        <v>1217.2906879520399</v>
      </c>
      <c r="E125" s="5">
        <v>5562.7682453045936</v>
      </c>
      <c r="F125" s="5">
        <v>815.04966147226401</v>
      </c>
      <c r="G125" s="48"/>
      <c r="H125" s="10"/>
      <c r="I125" s="38"/>
      <c r="J125" s="58" t="s">
        <v>36</v>
      </c>
      <c r="K125" s="125" t="s">
        <v>37</v>
      </c>
      <c r="L125" s="126"/>
      <c r="M125" s="127"/>
      <c r="N125" s="5">
        <v>367.0876855146393</v>
      </c>
      <c r="O125" s="25"/>
    </row>
    <row r="126" spans="1:15" ht="16.5" x14ac:dyDescent="0.25">
      <c r="A126" s="10"/>
      <c r="B126" s="42">
        <v>2</v>
      </c>
      <c r="C126" s="5">
        <v>4377.7180983738544</v>
      </c>
      <c r="D126" s="5">
        <v>1217.2906879520399</v>
      </c>
      <c r="E126" s="5">
        <v>5595.0087863258941</v>
      </c>
      <c r="F126" s="5">
        <v>819.56333721524584</v>
      </c>
      <c r="G126" s="48"/>
      <c r="H126" s="10"/>
      <c r="I126" s="38"/>
      <c r="J126" s="58" t="s">
        <v>38</v>
      </c>
      <c r="K126" s="125" t="s">
        <v>39</v>
      </c>
      <c r="L126" s="126"/>
      <c r="M126" s="127"/>
      <c r="N126" s="5">
        <v>474.89587689199232</v>
      </c>
      <c r="O126" s="25"/>
    </row>
    <row r="127" spans="1:15" ht="16.5" x14ac:dyDescent="0.25">
      <c r="A127" s="10"/>
      <c r="B127" s="42">
        <v>3</v>
      </c>
      <c r="C127" s="5">
        <v>4409.958639395154</v>
      </c>
      <c r="D127" s="5">
        <v>1217.2906879520399</v>
      </c>
      <c r="E127" s="5">
        <v>5627.2493273471937</v>
      </c>
      <c r="F127" s="5">
        <v>824.0770129582279</v>
      </c>
      <c r="G127" s="48"/>
      <c r="H127" s="10"/>
      <c r="I127" s="38"/>
      <c r="J127" s="20"/>
      <c r="K127" s="20"/>
      <c r="L127" s="20"/>
      <c r="M127" s="20"/>
      <c r="N127" s="20"/>
      <c r="O127" s="22"/>
    </row>
    <row r="128" spans="1:15" ht="16.5" x14ac:dyDescent="0.25">
      <c r="A128" s="10"/>
      <c r="B128" s="42">
        <v>4</v>
      </c>
      <c r="C128" s="5">
        <v>4442.1991804164545</v>
      </c>
      <c r="D128" s="5">
        <v>1217.2906879520399</v>
      </c>
      <c r="E128" s="5">
        <v>5659.4898683684942</v>
      </c>
      <c r="F128" s="5">
        <v>828.59068870120996</v>
      </c>
      <c r="G128" s="48"/>
      <c r="H128" s="10"/>
      <c r="I128" s="38"/>
      <c r="J128" s="20"/>
      <c r="K128" s="20"/>
      <c r="L128" s="20"/>
      <c r="M128" s="20"/>
      <c r="N128" s="20"/>
      <c r="O128" s="22"/>
    </row>
    <row r="129" spans="1:15" ht="16.5" x14ac:dyDescent="0.25">
      <c r="A129" s="10"/>
      <c r="B129" s="42">
        <v>5</v>
      </c>
      <c r="C129" s="5">
        <v>4474.4397214377541</v>
      </c>
      <c r="D129" s="5">
        <v>1217.2906879520399</v>
      </c>
      <c r="E129" s="5">
        <v>5691.7304093897937</v>
      </c>
      <c r="F129" s="5">
        <v>833.1043644441919</v>
      </c>
      <c r="G129" s="48"/>
      <c r="H129" s="10"/>
      <c r="I129" s="38"/>
      <c r="J129" s="20"/>
      <c r="K129" s="20"/>
      <c r="L129" s="20"/>
      <c r="M129" s="20"/>
      <c r="N129" s="20"/>
      <c r="O129" s="22"/>
    </row>
    <row r="130" spans="1:15" ht="16.5" x14ac:dyDescent="0.25">
      <c r="A130" s="10"/>
      <c r="B130" s="42">
        <v>6</v>
      </c>
      <c r="C130" s="5">
        <v>4506.6802624590546</v>
      </c>
      <c r="D130" s="5">
        <v>1217.2906879520399</v>
      </c>
      <c r="E130" s="5">
        <v>5723.9709504110942</v>
      </c>
      <c r="F130" s="5">
        <v>837.61804018717396</v>
      </c>
      <c r="G130" s="48"/>
      <c r="H130" s="10"/>
      <c r="I130" s="38"/>
      <c r="J130" s="20"/>
      <c r="K130" s="20"/>
      <c r="L130" s="20"/>
      <c r="M130" s="20"/>
      <c r="N130" s="20"/>
      <c r="O130" s="22"/>
    </row>
    <row r="131" spans="1:15" ht="16.5" x14ac:dyDescent="0.25">
      <c r="A131" s="10"/>
      <c r="B131" s="42">
        <v>7</v>
      </c>
      <c r="C131" s="5">
        <v>4538.9208034803551</v>
      </c>
      <c r="D131" s="5">
        <v>1217.2906879520399</v>
      </c>
      <c r="E131" s="5">
        <v>5756.2114914323947</v>
      </c>
      <c r="F131" s="5">
        <v>842.13171593015591</v>
      </c>
      <c r="G131" s="48"/>
      <c r="H131" s="10"/>
      <c r="I131" s="38"/>
      <c r="J131" s="20"/>
      <c r="K131" s="20"/>
      <c r="L131" s="20"/>
      <c r="M131" s="20"/>
      <c r="N131" s="20"/>
      <c r="O131" s="20"/>
    </row>
    <row r="132" spans="1:15" ht="16.5" x14ac:dyDescent="0.25">
      <c r="A132" s="10"/>
      <c r="B132" s="42">
        <v>8</v>
      </c>
      <c r="C132" s="5">
        <v>4571.1613445016546</v>
      </c>
      <c r="D132" s="5">
        <v>1217.2906879520399</v>
      </c>
      <c r="E132" s="5">
        <v>5788.4520324536943</v>
      </c>
      <c r="F132" s="5">
        <v>846.64539167313785</v>
      </c>
      <c r="G132" s="48"/>
      <c r="H132" s="10"/>
      <c r="I132" s="38"/>
      <c r="J132" s="20"/>
      <c r="K132" s="20"/>
      <c r="L132" s="20"/>
      <c r="M132" s="20"/>
      <c r="N132" s="20"/>
      <c r="O132" s="20"/>
    </row>
    <row r="133" spans="1:15" ht="16.5" x14ac:dyDescent="0.25">
      <c r="A133" s="10"/>
      <c r="B133" s="42">
        <v>9</v>
      </c>
      <c r="C133" s="5">
        <v>4603.4018855229551</v>
      </c>
      <c r="D133" s="5">
        <v>1217.2906879520399</v>
      </c>
      <c r="E133" s="5">
        <v>5820.6925734749948</v>
      </c>
      <c r="F133" s="5">
        <v>851.15906741611991</v>
      </c>
      <c r="G133" s="48"/>
      <c r="H133" s="10"/>
      <c r="I133" s="38"/>
      <c r="J133" s="20"/>
      <c r="K133" s="20"/>
      <c r="L133" s="20"/>
      <c r="M133" s="20"/>
      <c r="N133" s="20"/>
      <c r="O133" s="20"/>
    </row>
    <row r="134" spans="1:15" ht="16.5" x14ac:dyDescent="0.25">
      <c r="A134" s="10"/>
      <c r="B134" s="42">
        <v>10</v>
      </c>
      <c r="C134" s="5">
        <v>4635.6424265442547</v>
      </c>
      <c r="D134" s="5">
        <v>1217.2906879520399</v>
      </c>
      <c r="E134" s="5">
        <v>5852.9331144962944</v>
      </c>
      <c r="F134" s="5">
        <v>855.67274315910197</v>
      </c>
      <c r="G134" s="48"/>
      <c r="H134" s="10"/>
      <c r="I134" s="38"/>
      <c r="J134" s="20"/>
      <c r="K134" s="20"/>
      <c r="L134" s="20"/>
      <c r="M134" s="20"/>
      <c r="N134" s="20"/>
      <c r="O134" s="20"/>
    </row>
    <row r="135" spans="1:15" ht="16.5" x14ac:dyDescent="0.25">
      <c r="A135" s="10"/>
      <c r="B135" s="42">
        <v>11</v>
      </c>
      <c r="C135" s="5">
        <v>4667.8829675655543</v>
      </c>
      <c r="D135" s="5">
        <v>1217.2906879520399</v>
      </c>
      <c r="E135" s="5">
        <v>5885.1736555175939</v>
      </c>
      <c r="F135" s="5">
        <v>860.1864189020838</v>
      </c>
      <c r="G135" s="48"/>
      <c r="H135" s="10"/>
      <c r="I135" s="38"/>
      <c r="J135" s="20"/>
      <c r="K135" s="20"/>
      <c r="L135" s="20"/>
      <c r="M135" s="20"/>
      <c r="N135" s="20"/>
      <c r="O135" s="20"/>
    </row>
    <row r="136" spans="1:15" ht="16.5" x14ac:dyDescent="0.25">
      <c r="A136" s="10"/>
      <c r="B136" s="42">
        <v>12</v>
      </c>
      <c r="C136" s="5">
        <v>4700.1235085868557</v>
      </c>
      <c r="D136" s="5">
        <v>1217.2906879520399</v>
      </c>
      <c r="E136" s="5">
        <v>5917.4141965388953</v>
      </c>
      <c r="F136" s="5">
        <v>864.70009464506597</v>
      </c>
      <c r="G136" s="48"/>
      <c r="H136" s="10"/>
      <c r="I136" s="38"/>
      <c r="J136" s="20"/>
      <c r="K136" s="20"/>
      <c r="L136" s="20"/>
      <c r="M136" s="20"/>
      <c r="N136" s="20"/>
      <c r="O136" s="20"/>
    </row>
    <row r="137" spans="1:15" ht="16.5" x14ac:dyDescent="0.25">
      <c r="A137" s="10"/>
      <c r="B137" s="42">
        <v>13</v>
      </c>
      <c r="C137" s="5">
        <v>4732.3640496081553</v>
      </c>
      <c r="D137" s="5">
        <v>1217.2906879520399</v>
      </c>
      <c r="E137" s="5">
        <v>5949.6547375601949</v>
      </c>
      <c r="F137" s="5">
        <v>869.21377038804792</v>
      </c>
      <c r="G137" s="48"/>
      <c r="H137" s="10"/>
      <c r="I137" s="38"/>
      <c r="J137" s="20"/>
      <c r="K137" s="20"/>
      <c r="L137" s="20"/>
      <c r="M137" s="20"/>
      <c r="N137" s="20"/>
      <c r="O137" s="20"/>
    </row>
    <row r="138" spans="1:15" ht="16.5" x14ac:dyDescent="0.25">
      <c r="A138" s="10"/>
      <c r="B138" s="42">
        <v>14</v>
      </c>
      <c r="C138" s="5">
        <v>4764.6045906294548</v>
      </c>
      <c r="D138" s="5">
        <v>1217.2906879520399</v>
      </c>
      <c r="E138" s="5">
        <v>5981.8952785814945</v>
      </c>
      <c r="F138" s="5">
        <v>873.72744613102998</v>
      </c>
      <c r="G138" s="48"/>
      <c r="H138" s="10"/>
      <c r="I138" s="38"/>
      <c r="J138" s="20"/>
      <c r="K138" s="20"/>
      <c r="L138" s="20"/>
      <c r="M138" s="20"/>
      <c r="N138" s="20"/>
      <c r="O138" s="20"/>
    </row>
    <row r="139" spans="1:15" ht="16.5" x14ac:dyDescent="0.25">
      <c r="A139" s="10"/>
      <c r="B139" s="42">
        <v>15</v>
      </c>
      <c r="C139" s="5">
        <v>4796.8451316507553</v>
      </c>
      <c r="D139" s="5">
        <v>1217.2906879520399</v>
      </c>
      <c r="E139" s="5">
        <v>6014.135819602795</v>
      </c>
      <c r="F139" s="5">
        <v>878.24112187401192</v>
      </c>
      <c r="G139" s="48"/>
      <c r="H139" s="10"/>
      <c r="I139" s="38"/>
      <c r="J139" s="20"/>
      <c r="K139" s="20"/>
      <c r="L139" s="20"/>
      <c r="M139" s="20"/>
      <c r="N139" s="20"/>
      <c r="O139" s="20"/>
    </row>
    <row r="140" spans="1:15" x14ac:dyDescent="0.2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</row>
    <row r="141" spans="1:15" x14ac:dyDescent="0.2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</row>
    <row r="142" spans="1:15" ht="14.25" customHeight="1" x14ac:dyDescent="0.2">
      <c r="A142" s="129" t="s">
        <v>24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</row>
    <row r="143" spans="1:15" ht="14.25" customHeight="1" x14ac:dyDescent="0.2">
      <c r="A143" s="130" t="s">
        <v>25</v>
      </c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</row>
  </sheetData>
  <mergeCells count="23">
    <mergeCell ref="A58:O58"/>
    <mergeCell ref="A1:O1"/>
    <mergeCell ref="A2:O2"/>
    <mergeCell ref="A4:O4"/>
    <mergeCell ref="A33:O33"/>
    <mergeCell ref="A34:O34"/>
    <mergeCell ref="K125:M125"/>
    <mergeCell ref="A59:O59"/>
    <mergeCell ref="A60:O60"/>
    <mergeCell ref="A61:O61"/>
    <mergeCell ref="A62:O62"/>
    <mergeCell ref="A63:O63"/>
    <mergeCell ref="A64:O64"/>
    <mergeCell ref="A65:O65"/>
    <mergeCell ref="A85:O85"/>
    <mergeCell ref="A86:O86"/>
    <mergeCell ref="K123:M123"/>
    <mergeCell ref="K124:M124"/>
    <mergeCell ref="K126:M126"/>
    <mergeCell ref="A140:O140"/>
    <mergeCell ref="A141:O141"/>
    <mergeCell ref="A142:O142"/>
    <mergeCell ref="A143:O143"/>
  </mergeCells>
  <pageMargins left="0.7" right="0.7" top="0.75" bottom="0.75" header="0.3" footer="0.3"/>
  <pageSetup paperSize="9" scale="36" orientation="portrait" r:id="rId1"/>
  <rowBreaks count="1" manualBreakCount="1">
    <brk id="6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מחשבון וותק מקור</vt:lpstr>
      <vt:lpstr>עזר</vt:lpstr>
      <vt:lpstr>טבלאותשכר</vt:lpstr>
      <vt:lpstr>טבלאותשכר!WPrint_Area_W</vt:lpstr>
      <vt:lpstr>'מחשבון וותק מקור'!שכר_לימוד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Yossef Caduri</cp:lastModifiedBy>
  <dcterms:created xsi:type="dcterms:W3CDTF">2019-07-01T18:43:46Z</dcterms:created>
  <dcterms:modified xsi:type="dcterms:W3CDTF">2022-09-19T12:54:23Z</dcterms:modified>
</cp:coreProperties>
</file>